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0" windowHeight="5380" tabRatio="500" activeTab="1"/>
  </bookViews>
  <sheets>
    <sheet name="mode_d_emploi" sheetId="1" r:id="rId1"/>
    <sheet name="FICHE_DEPOT" sheetId="2" r:id="rId2"/>
    <sheet name="ETIQUETTES" sheetId="3" r:id="rId3"/>
    <sheet name="bases" sheetId="4" state="hidden" r:id="rId4"/>
  </sheets>
  <definedNames>
    <definedName name="_xlfn.SINGLE" hidden="1">#NAME?</definedName>
    <definedName name="a__2_pages">'FICHE_DEPOT'!$A$1:$M$78</definedName>
    <definedName name="a__PAGE_01">'FICHE_DEPOT'!$B$1:$M$38</definedName>
    <definedName name="a__PAGE_02">'FICHE_DEPOT'!$B$40:$M$78</definedName>
    <definedName name="a_planche_ETIQUETTES">'ETIQUETTES'!$A$6:$L$40</definedName>
    <definedName name="article_2">'bases'!$F$4:$G$54</definedName>
    <definedName name="articles">'bases'!$C$4:$C$54</definedName>
    <definedName name="communes">'bases'!$V$2:$V$62</definedName>
    <definedName name="communes_2">'bases'!$V$2:$W$62</definedName>
    <definedName name="controle">'bases'!$O:$P</definedName>
    <definedName name="etiquettes">'bases'!$L$4:$L$8</definedName>
    <definedName name="FICHE">'FICHE_DEPOT'!$C$14:$N$79</definedName>
    <definedName name="personnes">'bases'!$I$4:$I$8</definedName>
    <definedName name="personnes_2">'bases'!$I$4:$J$8</definedName>
    <definedName name="_xlnm.Print_Area" localSheetId="2">NA()</definedName>
    <definedName name="_xlnm.Print_Area" localSheetId="2">'ETIQUETTES'!$A$6:$L$40</definedName>
    <definedName name="_xlnm.Print_Area" localSheetId="1">'FICHE_DEPOT'!$B$1:$L$78</definedName>
    <definedName name="_xlnm.Print_Area" localSheetId="0">'mode_d_emploi'!$B$1:$K$113</definedName>
  </definedNames>
  <calcPr fullCalcOnLoad="1"/>
</workbook>
</file>

<file path=xl/sharedStrings.xml><?xml version="1.0" encoding="utf-8"?>
<sst xmlns="http://schemas.openxmlformats.org/spreadsheetml/2006/main" count="966" uniqueCount="543">
  <si>
    <t>SAISIE DE VOS COORDONNEES</t>
  </si>
  <si>
    <t xml:space="preserve">SAISIE DE VOS COORDONNEES </t>
  </si>
  <si>
    <t>liste déroulante votre ville</t>
  </si>
  <si>
    <t xml:space="preserve">sélectionner : Drôme sud ou nord </t>
  </si>
  <si>
    <t>ou Ardèche ou Isère ou autre</t>
  </si>
  <si>
    <t xml:space="preserve">  ET …</t>
  </si>
  <si>
    <t>et  la commune</t>
  </si>
  <si>
    <t>sur la ligne suivante</t>
  </si>
  <si>
    <t>vos coordonnées sont reportées directement sur la deuxième page</t>
  </si>
  <si>
    <t>SAISIE DES LIGNES</t>
  </si>
  <si>
    <r>
      <rPr>
        <b/>
        <sz val="13"/>
        <color indexed="63"/>
        <rFont val="Arial"/>
        <family val="2"/>
      </rPr>
      <t>personne :</t>
    </r>
    <r>
      <rPr>
        <b/>
        <sz val="10"/>
        <color indexed="63"/>
        <rFont val="Arial"/>
        <family val="2"/>
      </rPr>
      <t xml:space="preserve"> choisir dans la </t>
    </r>
  </si>
  <si>
    <t>type d'article</t>
  </si>
  <si>
    <t>liste déroulante</t>
  </si>
  <si>
    <t>F</t>
  </si>
  <si>
    <t>femme</t>
  </si>
  <si>
    <t>H</t>
  </si>
  <si>
    <t>homme</t>
  </si>
  <si>
    <t>Ef</t>
  </si>
  <si>
    <t>fille</t>
  </si>
  <si>
    <t>Eg</t>
  </si>
  <si>
    <t>garçon</t>
  </si>
  <si>
    <t>Bb</t>
  </si>
  <si>
    <t>Bébé</t>
  </si>
  <si>
    <t>Automatique</t>
  </si>
  <si>
    <t>toujours 1</t>
  </si>
  <si>
    <t>DESCRIPTION DE L'ARTICLE</t>
  </si>
  <si>
    <t>EDITIONS</t>
  </si>
  <si>
    <t xml:space="preserve">CONSEILS </t>
  </si>
  <si>
    <t>LORS DE L IMPRESSION</t>
  </si>
  <si>
    <t>paramètres d'impressions :</t>
  </si>
  <si>
    <t>1 / sélectionner : « marges étroites »</t>
  </si>
  <si>
    <t>ou les plus petites marges possibles en fonction de votre imprimante,</t>
  </si>
  <si>
    <t>2 / sélectionner : " imprimer sélection"</t>
  </si>
  <si>
    <t>ou l'équivalent selon votre imprimante</t>
  </si>
  <si>
    <t>3 / sélectionner "pas de mise à l’échelle "</t>
  </si>
  <si>
    <t>les éditions sont prévues pour faire 18 cm x 26 cm,</t>
  </si>
  <si>
    <t>la fiche est éditée sur 2 pages (si vous avez moins de 12 articles pensez à ne sélectioner que la première page)</t>
  </si>
  <si>
    <r>
      <rPr>
        <b/>
        <sz val="13"/>
        <color indexed="63"/>
        <rFont val="Arial"/>
        <family val="2"/>
      </rPr>
      <t>éditer</t>
    </r>
    <r>
      <rPr>
        <sz val="13"/>
        <color indexed="63"/>
        <rFont val="Arial"/>
        <family val="2"/>
      </rPr>
      <t xml:space="preserve"> votre fiche dépôt </t>
    </r>
    <r>
      <rPr>
        <b/>
        <sz val="13"/>
        <color indexed="63"/>
        <rFont val="Arial"/>
        <family val="2"/>
      </rPr>
      <t>en 2 exemplaires</t>
    </r>
    <r>
      <rPr>
        <sz val="13"/>
        <color indexed="63"/>
        <rFont val="Arial"/>
        <family val="2"/>
      </rPr>
      <t xml:space="preserve"> : un que vous garderez après le dépôt et un qui sera gardé par CAP</t>
    </r>
  </si>
  <si>
    <t>les boutons</t>
  </si>
  <si>
    <t xml:space="preserve">pour ensuite imprimer cette selection </t>
  </si>
  <si>
    <t>LES ETIQUETTES SONT EDITEES PAR SERIES  DE 7 CONSECUTIVES</t>
  </si>
  <si>
    <t xml:space="preserve">pour imprimer </t>
  </si>
  <si>
    <t>BONNE SAISIE</t>
  </si>
  <si>
    <t>ET</t>
  </si>
  <si>
    <t>A BIENTOT SUR LA BOURSE</t>
  </si>
  <si>
    <t>NOMENCLATURE ARTICLES</t>
  </si>
  <si>
    <t>PAGE 1</t>
  </si>
  <si>
    <t xml:space="preserve"> retenue par C.A.P.</t>
  </si>
  <si>
    <t>POUR IMPRIMER</t>
  </si>
  <si>
    <t>NOM</t>
  </si>
  <si>
    <t>réservé CAP</t>
  </si>
  <si>
    <t>LOT</t>
  </si>
  <si>
    <t>choisir l’article « lot »</t>
  </si>
  <si>
    <t>PRENOM</t>
  </si>
  <si>
    <t>AVEC EXCEL</t>
  </si>
  <si>
    <t>ADRESSE</t>
  </si>
  <si>
    <t>n ° déposant</t>
  </si>
  <si>
    <t>Préciser le type dans le descriptif</t>
  </si>
  <si>
    <t>saisir type dans descriptif</t>
  </si>
  <si>
    <t>VILLE</t>
  </si>
  <si>
    <t>éditer une étiquette par article</t>
  </si>
  <si>
    <t>CP</t>
  </si>
  <si>
    <t>chaussures</t>
  </si>
  <si>
    <t>prévoir 2 étiquettes</t>
  </si>
  <si>
    <t xml:space="preserve">CP &amp; VILLE </t>
  </si>
  <si>
    <t>téléphone</t>
  </si>
  <si>
    <t>Anorak</t>
  </si>
  <si>
    <t>AVEC OPEN OFFIICE</t>
  </si>
  <si>
    <t>adresse mail</t>
  </si>
  <si>
    <t>contrôle (noms)</t>
  </si>
  <si>
    <t>Art. puériculture</t>
  </si>
  <si>
    <t>Manteau</t>
  </si>
  <si>
    <t>(ou excel)</t>
  </si>
  <si>
    <t>en complétant ce formulaire j’accepte que les données recueillies soient exploitées dans le cadre de la gestion de la bourse et des relations en découlant.</t>
  </si>
  <si>
    <t>Article divers</t>
  </si>
  <si>
    <t>Pantacourt</t>
  </si>
  <si>
    <t>ligne</t>
  </si>
  <si>
    <t>personne</t>
  </si>
  <si>
    <r>
      <rPr>
        <b/>
        <sz val="10"/>
        <color indexed="8"/>
        <rFont val="Calibri"/>
        <family val="2"/>
      </rPr>
      <t>article</t>
    </r>
    <r>
      <rPr>
        <sz val="10"/>
        <color indexed="8"/>
        <rFont val="Calibri"/>
        <family val="2"/>
      </rPr>
      <t xml:space="preserve"> : à </t>
    </r>
    <r>
      <rPr>
        <sz val="10"/>
        <color indexed="23"/>
        <rFont val="Calibri"/>
        <family val="2"/>
      </rPr>
      <t>sélectionner dans la liste</t>
    </r>
  </si>
  <si>
    <t>taille</t>
  </si>
  <si>
    <t>Nb</t>
  </si>
  <si>
    <t>Prix</t>
  </si>
  <si>
    <t>V</t>
  </si>
  <si>
    <t>article baignade</t>
  </si>
  <si>
    <t>Pantalon</t>
  </si>
  <si>
    <t>sélectionner</t>
  </si>
  <si>
    <t>F  H  Ef Eg Bb</t>
  </si>
  <si>
    <r>
      <rPr>
        <b/>
        <sz val="10"/>
        <color indexed="8"/>
        <rFont val="Calibri"/>
        <family val="2"/>
      </rPr>
      <t>Descriptif</t>
    </r>
    <r>
      <rPr>
        <sz val="10"/>
        <color indexed="8"/>
        <rFont val="Calibri"/>
        <family val="2"/>
      </rPr>
      <t xml:space="preserve"> : couleur, marques caractéristiques</t>
    </r>
  </si>
  <si>
    <t>Babygros</t>
  </si>
  <si>
    <t>Parka</t>
  </si>
  <si>
    <t>a_PAGE_01</t>
  </si>
  <si>
    <t>0</t>
  </si>
  <si>
    <t>01</t>
  </si>
  <si>
    <t>Polo</t>
  </si>
  <si>
    <t xml:space="preserve"> </t>
  </si>
  <si>
    <t>bas jogging</t>
  </si>
  <si>
    <t>Peignoir bain</t>
  </si>
  <si>
    <t>a_PAGE_02</t>
  </si>
  <si>
    <t>Bermuda</t>
  </si>
  <si>
    <t>02</t>
  </si>
  <si>
    <t>Blouson</t>
  </si>
  <si>
    <t>Pull</t>
  </si>
  <si>
    <t>Body</t>
  </si>
  <si>
    <t>Robe</t>
  </si>
  <si>
    <t>03</t>
  </si>
  <si>
    <t>Ceinture</t>
  </si>
  <si>
    <t>Robe de chambre</t>
  </si>
  <si>
    <t>04</t>
  </si>
  <si>
    <t xml:space="preserve">   </t>
  </si>
  <si>
    <t>Chaussures</t>
  </si>
  <si>
    <t>Sac</t>
  </si>
  <si>
    <t>Chemise</t>
  </si>
  <si>
    <t>Salopette</t>
  </si>
  <si>
    <t>05</t>
  </si>
  <si>
    <t>Chemisier</t>
  </si>
  <si>
    <t>Short</t>
  </si>
  <si>
    <t>Collants Chaussettes</t>
  </si>
  <si>
    <t>Sous pull</t>
  </si>
  <si>
    <t>06</t>
  </si>
  <si>
    <t>Combinaison</t>
  </si>
  <si>
    <t>Survêtement</t>
  </si>
  <si>
    <t>Combishort</t>
  </si>
  <si>
    <t>Sweat</t>
  </si>
  <si>
    <t>07</t>
  </si>
  <si>
    <t>Costume</t>
  </si>
  <si>
    <t>Tee shirt</t>
  </si>
  <si>
    <t>Débardeur</t>
  </si>
  <si>
    <t>08</t>
  </si>
  <si>
    <t>Tunique</t>
  </si>
  <si>
    <t>Ensemble</t>
  </si>
  <si>
    <t>Turbulette</t>
  </si>
  <si>
    <t>09</t>
  </si>
  <si>
    <t>Foulard</t>
  </si>
  <si>
    <t>Veste Polaire</t>
  </si>
  <si>
    <t>Gilet</t>
  </si>
  <si>
    <t>Veste ville</t>
  </si>
  <si>
    <t>10</t>
  </si>
  <si>
    <t>Jean</t>
  </si>
  <si>
    <t>Vetem nuit</t>
  </si>
  <si>
    <t>Jupe</t>
  </si>
  <si>
    <t>Vetem pluie</t>
  </si>
  <si>
    <t>11</t>
  </si>
  <si>
    <t>Legging</t>
  </si>
  <si>
    <t>Linge maison</t>
  </si>
  <si>
    <t>=&gt;</t>
  </si>
  <si>
    <t>12</t>
  </si>
  <si>
    <t>PAGE 2</t>
  </si>
  <si>
    <t>nbre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</si>
  <si>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</si>
  <si>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</si>
  <si>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</si>
  <si>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</si>
  <si>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</si>
  <si>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</si>
  <si>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</si>
  <si>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</si>
  <si>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</si>
  <si>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</si>
  <si>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</si>
  <si>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</si>
  <si>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00</t>
  </si>
  <si>
    <t>LES ETIQUETTES SERONT PLIEES ET DECOUPEES LORS CONTRÔLE (DEPOT) DES VETEMENTS</t>
  </si>
  <si>
    <t>pour imprimer sur l’étiquette</t>
  </si>
  <si>
    <t>Saisir le numero de la ligne de la fiche dépôt</t>
  </si>
  <si>
    <t>ARTICLE</t>
  </si>
  <si>
    <t>numeros de lignes de la fiche dépôt à imprimer</t>
  </si>
  <si>
    <t>descriptif</t>
  </si>
  <si>
    <t xml:space="preserve">F H EF </t>
  </si>
  <si>
    <t>prix</t>
  </si>
  <si>
    <t>LIGNE</t>
  </si>
  <si>
    <t>TAILLE</t>
  </si>
  <si>
    <t>fiche dépôt</t>
  </si>
  <si>
    <t>1 ére étiquette</t>
  </si>
  <si>
    <t>o</t>
  </si>
  <si>
    <t>pour valider : tabulation ou entrée</t>
  </si>
  <si>
    <t>ligne numéro</t>
  </si>
  <si>
    <t>2 éme étiquette</t>
  </si>
  <si>
    <t>3 éme étiquette</t>
  </si>
  <si>
    <t>4 éme étiquette</t>
  </si>
  <si>
    <t>AVEC OPEN OFFICE</t>
  </si>
  <si>
    <t>5 éme étiquette</t>
  </si>
  <si>
    <t>selectionner</t>
  </si>
  <si>
    <t>6 éme étiquette</t>
  </si>
  <si>
    <t>7 éme étiquette</t>
  </si>
  <si>
    <t>LISTE COMMUNES</t>
  </si>
  <si>
    <t>NOMENCLATURE PRODUITS</t>
  </si>
  <si>
    <t>PERSONNES</t>
  </si>
  <si>
    <t>étiquettes</t>
  </si>
  <si>
    <t>a_nom_art_controle</t>
  </si>
  <si>
    <t>selectionner ville ou département</t>
  </si>
  <si>
    <t>Anorak (femme)</t>
  </si>
  <si>
    <t>26S</t>
  </si>
  <si>
    <t>DROME SUD</t>
  </si>
  <si>
    <t>26N</t>
  </si>
  <si>
    <t>DROME NORD</t>
  </si>
  <si>
    <t>51</t>
  </si>
  <si>
    <t>bas jogging(femme)</t>
  </si>
  <si>
    <t>ARDECHE</t>
  </si>
  <si>
    <t>47</t>
  </si>
  <si>
    <t>50</t>
  </si>
  <si>
    <t>Bermuda ( femme)</t>
  </si>
  <si>
    <t>38</t>
  </si>
  <si>
    <t>ISERE</t>
  </si>
  <si>
    <t>Blouson (femme)</t>
  </si>
  <si>
    <t>AUTRE DEPARTEMENT</t>
  </si>
  <si>
    <t>ALIXAN</t>
  </si>
  <si>
    <t>Ceinture (femme)</t>
  </si>
  <si>
    <t>AMBONIL</t>
  </si>
  <si>
    <t>BARBIERES</t>
  </si>
  <si>
    <t>BARCELONNE</t>
  </si>
  <si>
    <t>Chemisier (femme )</t>
  </si>
  <si>
    <t>07800</t>
  </si>
  <si>
    <t>BEAUCHASTEL</t>
  </si>
  <si>
    <t>BEAUMONT LES VALENCE</t>
  </si>
  <si>
    <t>Combinaison(femme)</t>
  </si>
  <si>
    <t>BEAUREGARD BARET</t>
  </si>
  <si>
    <t>Combishort (femme)</t>
  </si>
  <si>
    <t>BEAUVALLON</t>
  </si>
  <si>
    <t>BESAYES</t>
  </si>
  <si>
    <t>BOURG DE PEAGE</t>
  </si>
  <si>
    <t>Ensemble (femme)</t>
  </si>
  <si>
    <t>BOURG LES VALENCE</t>
  </si>
  <si>
    <t>Foulard (femme)</t>
  </si>
  <si>
    <t>CHABEUIL</t>
  </si>
  <si>
    <t>Gilet (femme)</t>
  </si>
  <si>
    <t>CHARMES SUR RHONE</t>
  </si>
  <si>
    <t>CHARPEY</t>
  </si>
  <si>
    <t>49</t>
  </si>
  <si>
    <t>Jupe (femme )</t>
  </si>
  <si>
    <t>07130</t>
  </si>
  <si>
    <t>CHATEAUBOURG</t>
  </si>
  <si>
    <t>Legging (femme)</t>
  </si>
  <si>
    <t>CHATEAUDOUBLE</t>
  </si>
  <si>
    <t>Pantacourt (femme)</t>
  </si>
  <si>
    <t>CHATEAUNEUF SUR ISERE</t>
  </si>
  <si>
    <t>CHATUZANGE LE GOUBET</t>
  </si>
  <si>
    <t>Manteau (femme )</t>
  </si>
  <si>
    <t>COMBOVIN</t>
  </si>
  <si>
    <t>Pantalon (femme)</t>
  </si>
  <si>
    <t>CORNAS</t>
  </si>
  <si>
    <t>Parka (femme)</t>
  </si>
  <si>
    <t>ETOILE SUR RHONE</t>
  </si>
  <si>
    <t>48</t>
  </si>
  <si>
    <t>Peignoir bain (femme )</t>
  </si>
  <si>
    <t>EYMEUX</t>
  </si>
  <si>
    <t>07300</t>
  </si>
  <si>
    <t>GLUN</t>
  </si>
  <si>
    <t>Pull (femme)</t>
  </si>
  <si>
    <t>07500</t>
  </si>
  <si>
    <t>GUILLERAND GRANGE</t>
  </si>
  <si>
    <t>Robe  (femme )</t>
  </si>
  <si>
    <t>HOSTUN</t>
  </si>
  <si>
    <t>25</t>
  </si>
  <si>
    <t>Robe de chambre (femme)</t>
  </si>
  <si>
    <t>JAILLANS</t>
  </si>
  <si>
    <t>26</t>
  </si>
  <si>
    <t>Sac (femme)</t>
  </si>
  <si>
    <t>LA BAUME CORNILLANE</t>
  </si>
  <si>
    <t>27</t>
  </si>
  <si>
    <t>Salopette (femme)</t>
  </si>
  <si>
    <t>LA BAUME D HOSTUN</t>
  </si>
  <si>
    <t>28</t>
  </si>
  <si>
    <t>Short (femme)</t>
  </si>
  <si>
    <t>LA VOULTE SUR RHONE</t>
  </si>
  <si>
    <t>29</t>
  </si>
  <si>
    <t>Sous pull (femme)</t>
  </si>
  <si>
    <t>26120</t>
  </si>
  <si>
    <t>LE CHAFFAL</t>
  </si>
  <si>
    <t>30</t>
  </si>
  <si>
    <t>Survêtement (femme)</t>
  </si>
  <si>
    <t>LEONCEL</t>
  </si>
  <si>
    <t>31</t>
  </si>
  <si>
    <t>Sweat (femme)</t>
  </si>
  <si>
    <t>26250</t>
  </si>
  <si>
    <t>LIVRON</t>
  </si>
  <si>
    <t>32</t>
  </si>
  <si>
    <t>Tee shirt (femme)</t>
  </si>
  <si>
    <t>26270</t>
  </si>
  <si>
    <t>LORIOL</t>
  </si>
  <si>
    <t>33</t>
  </si>
  <si>
    <t>MALISSARD</t>
  </si>
  <si>
    <t>34</t>
  </si>
  <si>
    <t>Tunique (femme)</t>
  </si>
  <si>
    <t>MARCHES</t>
  </si>
  <si>
    <t>35</t>
  </si>
  <si>
    <t>MAUVES</t>
  </si>
  <si>
    <t>36</t>
  </si>
  <si>
    <t>Veste Polaire (femme)</t>
  </si>
  <si>
    <t>MONTELEGER</t>
  </si>
  <si>
    <t>37</t>
  </si>
  <si>
    <t>Veste ville (femme)</t>
  </si>
  <si>
    <t>MONTELIER</t>
  </si>
  <si>
    <t>Vetem nuit (femme)</t>
  </si>
  <si>
    <t>MONTMEYRAN</t>
  </si>
  <si>
    <t>39</t>
  </si>
  <si>
    <t>Vetem pluie (femme)</t>
  </si>
  <si>
    <t>MONTOISON</t>
  </si>
  <si>
    <t>40</t>
  </si>
  <si>
    <t>Vetem sports (femme)</t>
  </si>
  <si>
    <t>MONTVENDRE</t>
  </si>
  <si>
    <t>41</t>
  </si>
  <si>
    <t>OURCHES</t>
  </si>
  <si>
    <t>42</t>
  </si>
  <si>
    <t xml:space="preserve">Linge maison </t>
  </si>
  <si>
    <t>PEYRUS</t>
  </si>
  <si>
    <t>43</t>
  </si>
  <si>
    <t>PORTES LES VALENCE</t>
  </si>
  <si>
    <t>44</t>
  </si>
  <si>
    <t>ROCHEFORT SAMSON</t>
  </si>
  <si>
    <t>45</t>
  </si>
  <si>
    <t>ROMANS SUR ISERE</t>
  </si>
  <si>
    <t>46</t>
  </si>
  <si>
    <t>Vetem sports</t>
  </si>
  <si>
    <t>Anorak (homme)</t>
  </si>
  <si>
    <t>SAULCES</t>
  </si>
  <si>
    <t>SOYONS</t>
  </si>
  <si>
    <t>Bas jogging(homme)</t>
  </si>
  <si>
    <t>ST GEORGES LES BAINS</t>
  </si>
  <si>
    <t>Bermuda (homme)</t>
  </si>
  <si>
    <t>ST MARCEL LES VALENCE</t>
  </si>
  <si>
    <t>Blouson (homme)</t>
  </si>
  <si>
    <t>ST PERAY</t>
  </si>
  <si>
    <t>ST VINCENT LA COMMANDERIE</t>
  </si>
  <si>
    <t>Ceinture (homme)</t>
  </si>
  <si>
    <t>TOURNON SUR RHONE</t>
  </si>
  <si>
    <t>UPIE</t>
  </si>
  <si>
    <t>Chemise (homme)</t>
  </si>
  <si>
    <t>VALENCE</t>
  </si>
  <si>
    <t>Combinaison(homme)</t>
  </si>
  <si>
    <t>Costume (homme)</t>
  </si>
  <si>
    <t>Foulard (homme)</t>
  </si>
  <si>
    <t>Gilet (homme)</t>
  </si>
  <si>
    <t>Pantacourt (homme)</t>
  </si>
  <si>
    <t>Manteau (homme )</t>
  </si>
  <si>
    <t>Pantalon (homme)</t>
  </si>
  <si>
    <t>Parka (homme)</t>
  </si>
  <si>
    <t>Peignoir bain (homme )</t>
  </si>
  <si>
    <t>Polo (homme )</t>
  </si>
  <si>
    <t>Pull (homme)</t>
  </si>
  <si>
    <t>Robe de chambre (homme)</t>
  </si>
  <si>
    <t>Salopette (homme)</t>
  </si>
  <si>
    <t>Short (homme)</t>
  </si>
  <si>
    <t>Sous pull (homme)</t>
  </si>
  <si>
    <t>Survêtement (homme)</t>
  </si>
  <si>
    <t>Sweat (homme)</t>
  </si>
  <si>
    <t>Tee-shirt (homme)</t>
  </si>
  <si>
    <t>Veste Polaire (homme)</t>
  </si>
  <si>
    <t>Veste ville (homme)</t>
  </si>
  <si>
    <t>Vetem nuit (homme)</t>
  </si>
  <si>
    <t>Vetem pluie (homme)</t>
  </si>
  <si>
    <t>Vetem sports (homme)</t>
  </si>
  <si>
    <t>Anorak (garçon)</t>
  </si>
  <si>
    <t>Bas jogging(garçon)</t>
  </si>
  <si>
    <t>Blouson (garçon)</t>
  </si>
  <si>
    <t>Ceinture (garçon)</t>
  </si>
  <si>
    <t>Chemise  (garçon)</t>
  </si>
  <si>
    <t>Combinaison (garçon)</t>
  </si>
  <si>
    <t>Costume (garçon)</t>
  </si>
  <si>
    <t>Foulard (garçon)</t>
  </si>
  <si>
    <t>Gilet (garçon)</t>
  </si>
  <si>
    <t>Pantacourt (garçon)</t>
  </si>
  <si>
    <t>Lot (garçon)</t>
  </si>
  <si>
    <t>Manteau (garçon)</t>
  </si>
  <si>
    <t>Pantalon (garçon)</t>
  </si>
  <si>
    <t>Parka (garçon)</t>
  </si>
  <si>
    <t>Polo (garçon)</t>
  </si>
  <si>
    <t>Pull (garçon)</t>
  </si>
  <si>
    <t>Robe de chambre (garçon)</t>
  </si>
  <si>
    <t>Sac (garçon)</t>
  </si>
  <si>
    <t>Salopette  (garçon)</t>
  </si>
  <si>
    <t>Short (garçon)</t>
  </si>
  <si>
    <t>Sous pull (garçon)</t>
  </si>
  <si>
    <t>Survêtement (garçon)</t>
  </si>
  <si>
    <t>Sweat (garçon)</t>
  </si>
  <si>
    <t>Tee shirt (garçon)</t>
  </si>
  <si>
    <t>Veste Polaire (garçon)</t>
  </si>
  <si>
    <t>Veste ville (garçon)</t>
  </si>
  <si>
    <t>Vetem nuit  (garçon)</t>
  </si>
  <si>
    <t>Vetem pluie (garçon)</t>
  </si>
  <si>
    <t>Vetem sports (garçon)</t>
  </si>
  <si>
    <t>Anorak (fille)</t>
  </si>
  <si>
    <t>Bas jogging(fille)</t>
  </si>
  <si>
    <t>Blouson (fille)</t>
  </si>
  <si>
    <t>Body (fille)</t>
  </si>
  <si>
    <t>Ceinture (fille)</t>
  </si>
  <si>
    <t>Chemisier (fille)</t>
  </si>
  <si>
    <t>Combinaison (fille)</t>
  </si>
  <si>
    <t>Combishort (fille)</t>
  </si>
  <si>
    <t>Ensemble  (fille)</t>
  </si>
  <si>
    <t>Foulard (fille)</t>
  </si>
  <si>
    <t>Gilet (fille)</t>
  </si>
  <si>
    <t>Jupe (fille)</t>
  </si>
  <si>
    <t>Legging (fille)</t>
  </si>
  <si>
    <t>Pantacourt (fille)</t>
  </si>
  <si>
    <t>Lot (fille)</t>
  </si>
  <si>
    <t>Manteau (fille)</t>
  </si>
  <si>
    <t>Pantalon (fille)</t>
  </si>
  <si>
    <t>Parka (fille)</t>
  </si>
  <si>
    <t>Polo (fille)</t>
  </si>
  <si>
    <t>Pull (fille)</t>
  </si>
  <si>
    <t>Robe (fille)</t>
  </si>
  <si>
    <t>Robe de chambre (fille)</t>
  </si>
  <si>
    <t>Sac (fille)</t>
  </si>
  <si>
    <t>Short (fille)</t>
  </si>
  <si>
    <t>Sous pull (fille)</t>
  </si>
  <si>
    <t>Survêtement (fille)</t>
  </si>
  <si>
    <t>Sweat (fille)</t>
  </si>
  <si>
    <t>Tee shirt (fille)</t>
  </si>
  <si>
    <t>Tunique (fille)</t>
  </si>
  <si>
    <t>Veste Polaire (fille)</t>
  </si>
  <si>
    <t>Veste ville (fille)</t>
  </si>
  <si>
    <t>Vetem pluie (fille)</t>
  </si>
  <si>
    <t>Vetem sports (fille)</t>
  </si>
  <si>
    <t>Anorak (bébé)</t>
  </si>
  <si>
    <t>Babygros (bébé)</t>
  </si>
  <si>
    <t>bas jogging(bébé)</t>
  </si>
  <si>
    <t>Bermuda (bébé )</t>
  </si>
  <si>
    <t>Blouson (bébé)</t>
  </si>
  <si>
    <t>Body (bébé)</t>
  </si>
  <si>
    <t>Chemisier (bébé)</t>
  </si>
  <si>
    <t>Combinaison (bébé)</t>
  </si>
  <si>
    <t>Combishort (bébé)</t>
  </si>
  <si>
    <t>Costume (bébé)</t>
  </si>
  <si>
    <t>Gilet (bébé)</t>
  </si>
  <si>
    <t>Jupe (bébé)</t>
  </si>
  <si>
    <t>Legging (bébé)</t>
  </si>
  <si>
    <t>Pantacourt (bébé)</t>
  </si>
  <si>
    <t>Lot (bébé)</t>
  </si>
  <si>
    <t>Manteau (bébé)</t>
  </si>
  <si>
    <t>Pantalon (bébé)</t>
  </si>
  <si>
    <t>Parka (bébé)</t>
  </si>
  <si>
    <t>Peignoir (bébé)</t>
  </si>
  <si>
    <t>Polo (bébé)</t>
  </si>
  <si>
    <t>Pull (bébé)</t>
  </si>
  <si>
    <t>Robe (bébé)</t>
  </si>
  <si>
    <t>Robe de chambre (bébé)</t>
  </si>
  <si>
    <t>Salopette  (bébé)</t>
  </si>
  <si>
    <t>Short (bébé)</t>
  </si>
  <si>
    <t>Sous pull (bébé)</t>
  </si>
  <si>
    <t>Survêtement (bébé)</t>
  </si>
  <si>
    <t>Sweat (bébé)</t>
  </si>
  <si>
    <t>Tee shirt (bébé)</t>
  </si>
  <si>
    <t>Tunique (bébé)</t>
  </si>
  <si>
    <t>Turbulette (béb)</t>
  </si>
  <si>
    <t>Veste Polaire (bébé)</t>
  </si>
  <si>
    <t>Veste (bébé)</t>
  </si>
  <si>
    <t>Vetem nuit  (bébé)</t>
  </si>
  <si>
    <t>Vetem pluie (bébé)</t>
  </si>
  <si>
    <t>Art. puériculture (bébé)</t>
  </si>
  <si>
    <t>_</t>
  </si>
  <si>
    <t>selectionner le type de personne</t>
  </si>
  <si>
    <t>selectionner  le type d'article</t>
  </si>
  <si>
    <t>saisir la taillle  &amp;  le  prix (mini : 2 Euros)</t>
  </si>
  <si>
    <t>saisir un descriptif (couleur marque …)</t>
  </si>
  <si>
    <t>Jean (femme)</t>
  </si>
  <si>
    <t>Lot (femme)</t>
  </si>
  <si>
    <t>Polo (femme)</t>
  </si>
  <si>
    <t>Article baignade (fem)</t>
  </si>
  <si>
    <t>Débardeur / top(hom)</t>
  </si>
  <si>
    <t>Jean (homme)</t>
  </si>
  <si>
    <t>Lot (homme)</t>
  </si>
  <si>
    <t>Sac (homme)</t>
  </si>
  <si>
    <t>Article &amp; divers (hom)</t>
  </si>
  <si>
    <t>Article baignade (hom)</t>
  </si>
  <si>
    <t>Jean (garçon)</t>
  </si>
  <si>
    <t>Peignoir bain (garçon )</t>
  </si>
  <si>
    <t>Article &amp; divers (gar)</t>
  </si>
  <si>
    <t>Article baignade (gar)</t>
  </si>
  <si>
    <t>Bermuda (fille)</t>
  </si>
  <si>
    <t>Jean (fille)</t>
  </si>
  <si>
    <t>Article &amp; divers (fille)</t>
  </si>
  <si>
    <t>Article baignade (fille)</t>
  </si>
  <si>
    <t>Jean (bébé)</t>
  </si>
  <si>
    <t>Article &amp; divers (bébé)</t>
  </si>
  <si>
    <t>A</t>
  </si>
  <si>
    <t>ARTICLE INCOHERENT</t>
  </si>
  <si>
    <t>maxi 2 articles par lot</t>
  </si>
  <si>
    <t>Art. divers sports</t>
  </si>
  <si>
    <t>Chemise (fille)</t>
  </si>
  <si>
    <t>Chemise (bébé)</t>
  </si>
  <si>
    <t>article sélectionner dans la liste</t>
  </si>
  <si>
    <t>Collants Chaussettes (embal, neuf)</t>
  </si>
  <si>
    <t>Costume (femme)</t>
  </si>
  <si>
    <t>costume (fille)</t>
  </si>
  <si>
    <t>bébé</t>
  </si>
  <si>
    <t>HOMMES</t>
  </si>
  <si>
    <t>A=inexistant</t>
  </si>
  <si>
    <t>Bermuda(garçon)</t>
  </si>
  <si>
    <t xml:space="preserve">NOMENCLATURE : CONTRÔLE par type pers  maj pour </t>
  </si>
  <si>
    <t>choisir dans la liste déroulante</t>
  </si>
  <si>
    <t>s'il n'existe pas :</t>
  </si>
  <si>
    <t>prendre ARTICLE DIVERS</t>
  </si>
  <si>
    <t>et d'écrire précisément l'article</t>
  </si>
  <si>
    <t>dans le champs de DESCRIPTION</t>
  </si>
  <si>
    <t>mini : 2 €    et   maxi : 30 €</t>
  </si>
  <si>
    <r>
      <rPr>
        <b/>
        <sz val="12"/>
        <color indexed="63"/>
        <rFont val="Arial"/>
        <family val="2"/>
      </rPr>
      <t>…  SAISISSEZ</t>
    </r>
    <r>
      <rPr>
        <sz val="12"/>
        <color indexed="63"/>
        <rFont val="Arial"/>
        <family val="2"/>
      </rPr>
      <t xml:space="preserve"> le code postal </t>
    </r>
  </si>
  <si>
    <t>marque,  couleur, ETC …</t>
  </si>
  <si>
    <t>en l'adaptant le format d'édition selon  votre imprimante</t>
  </si>
  <si>
    <t>SI ELLE N'Y  FIGURE PAS</t>
  </si>
  <si>
    <t>vous permettent de sélectionner  les pages 1, 2 ou planche d'étiquetteq</t>
  </si>
  <si>
    <t>le champs de cellule active et de cellules nommées</t>
  </si>
  <si>
    <t>auissi bu=ien dans excel que dans libre (open) office</t>
  </si>
  <si>
    <r>
      <t xml:space="preserve">prix :   </t>
    </r>
    <r>
      <rPr>
        <b/>
        <u val="single"/>
        <sz val="13"/>
        <color indexed="10"/>
        <rFont val="Arial"/>
        <family val="2"/>
      </rPr>
      <t>arrondir à l'€uro</t>
    </r>
  </si>
  <si>
    <t>Lot (2 art.)</t>
  </si>
  <si>
    <t>contrôle coherence</t>
  </si>
  <si>
    <t>EDITER LA FICHE DE DEPOT  et des  planches d'étiquettes</t>
  </si>
  <si>
    <t>COMMENT EDITER LES PLANCHES D'ETIQUETTES</t>
  </si>
  <si>
    <t>Top</t>
  </si>
  <si>
    <t>Débardeur(fem)</t>
  </si>
  <si>
    <t>Top (femme)</t>
  </si>
  <si>
    <t>Débardeur  (fille)</t>
  </si>
  <si>
    <t>Peignoir bain (fille )</t>
  </si>
  <si>
    <t>Top (fille)</t>
  </si>
  <si>
    <t>chemise (bébé)</t>
  </si>
  <si>
    <t>vetem; sport (bébé)</t>
  </si>
  <si>
    <t>GG  23-10 b</t>
  </si>
  <si>
    <t>SELECTIONNEZ dans la</t>
  </si>
  <si>
    <t>Collants Chaussettes (neuf)</t>
  </si>
  <si>
    <t>Jeanr</t>
  </si>
  <si>
    <t>Chaussures/ baskets (fem)</t>
  </si>
  <si>
    <t>Collants Chausse(fem)</t>
  </si>
  <si>
    <t>Chaussures/baskets</t>
  </si>
  <si>
    <t>Art. div, sports</t>
  </si>
  <si>
    <t>Article &amp; div. (fem)</t>
  </si>
  <si>
    <t>Chaussures/baskets (hom)</t>
  </si>
  <si>
    <t>Collants Chausse. (hom)</t>
  </si>
  <si>
    <t>Art. div. sports (hom)</t>
  </si>
  <si>
    <t>Chaussures/baskets (gar)</t>
  </si>
  <si>
    <t>Collants Chausse, ( gar)</t>
  </si>
  <si>
    <t>Collants Chausse. (fille)</t>
  </si>
  <si>
    <t>Art. div. sports (fille)</t>
  </si>
  <si>
    <t>Chaussures/baskets (bébé)</t>
  </si>
  <si>
    <t>Art. div. sports (bébé)</t>
  </si>
  <si>
    <t>Art. div, sports (garçon)</t>
  </si>
  <si>
    <t>Chaussures/baskets(fille)</t>
  </si>
  <si>
    <t>Art. div. sports (fem)</t>
  </si>
  <si>
    <t>maj 22/09/23  + fm</t>
  </si>
  <si>
    <t>Salopette (fille)</t>
  </si>
  <si>
    <t>Vetem nuit (fille)</t>
  </si>
  <si>
    <t>Ensemble (bébé)</t>
  </si>
  <si>
    <t>Linge maison (bien décrire)</t>
  </si>
  <si>
    <t>version 2024 A</t>
  </si>
  <si>
    <t>exceptionnel :  saisir un code personne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</si>
</sst>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"/>
    <numFmt numFmtId="167" formatCode="#\ ##0.00&quot; €&quot;"/>
    <numFmt numFmtId="168" formatCode="[$-40C]dddd\ d\ mmmm\ yyyy"/>
    <numFmt numFmtId="169" formatCode="dd/mm/yy;@"/>
    <numFmt numFmtId="170" formatCode="d/m/yy;@"/>
  </numFmts>
  <fonts count="133">
    <font>
      <sz val="10"/>
      <color indexed="63"/>
      <name val="Calibri"/>
      <family val="0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sz val="10"/>
      <color indexed="41"/>
      <name val="Calibri"/>
      <family val="2"/>
    </font>
    <font>
      <b/>
      <sz val="10"/>
      <color indexed="52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9"/>
      <name val="Calibri"/>
      <family val="2"/>
    </font>
    <font>
      <sz val="11"/>
      <name val="Times New Roman"/>
      <family val="1"/>
    </font>
    <font>
      <sz val="12"/>
      <color indexed="63"/>
      <name val="Arial"/>
      <family val="2"/>
    </font>
    <font>
      <b/>
      <sz val="14"/>
      <color indexed="63"/>
      <name val="Arial"/>
      <family val="2"/>
    </font>
    <font>
      <b/>
      <sz val="12"/>
      <color indexed="63"/>
      <name val="Arial"/>
      <family val="2"/>
    </font>
    <font>
      <sz val="13"/>
      <color indexed="63"/>
      <name val="Arial"/>
      <family val="2"/>
    </font>
    <font>
      <sz val="13"/>
      <color indexed="10"/>
      <name val="Arial"/>
      <family val="2"/>
    </font>
    <font>
      <b/>
      <sz val="13"/>
      <color indexed="63"/>
      <name val="Arial"/>
      <family val="2"/>
    </font>
    <font>
      <b/>
      <sz val="10"/>
      <color indexed="63"/>
      <name val="Arial"/>
      <family val="2"/>
    </font>
    <font>
      <b/>
      <sz val="13"/>
      <color indexed="10"/>
      <name val="Arial"/>
      <family val="2"/>
    </font>
    <font>
      <b/>
      <sz val="13"/>
      <color indexed="16"/>
      <name val="Arial"/>
      <family val="2"/>
    </font>
    <font>
      <b/>
      <sz val="10"/>
      <color indexed="63"/>
      <name val="Calibri"/>
      <family val="2"/>
    </font>
    <font>
      <b/>
      <sz val="12"/>
      <color indexed="16"/>
      <name val="Arial"/>
      <family val="2"/>
    </font>
    <font>
      <b/>
      <sz val="11"/>
      <color indexed="63"/>
      <name val="Arial"/>
      <family val="2"/>
    </font>
    <font>
      <b/>
      <sz val="14"/>
      <color indexed="63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63"/>
      <name val="Calibri"/>
      <family val="2"/>
    </font>
    <font>
      <b/>
      <sz val="14"/>
      <color indexed="8"/>
      <name val="Arial"/>
      <family val="2"/>
    </font>
    <font>
      <b/>
      <sz val="18"/>
      <color indexed="8"/>
      <name val="Calibri"/>
      <family val="2"/>
    </font>
    <font>
      <b/>
      <sz val="7"/>
      <color indexed="8"/>
      <name val="Arial"/>
      <family val="2"/>
    </font>
    <font>
      <sz val="10"/>
      <color indexed="23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5"/>
      <name val="Calibri"/>
      <family val="2"/>
    </font>
    <font>
      <sz val="11"/>
      <color indexed="8"/>
      <name val="Calibri"/>
      <family val="2"/>
    </font>
    <font>
      <b/>
      <sz val="13"/>
      <color indexed="63"/>
      <name val="Calibri"/>
      <family val="2"/>
    </font>
    <font>
      <b/>
      <sz val="9"/>
      <color indexed="63"/>
      <name val="Calibri"/>
      <family val="2"/>
    </font>
    <font>
      <b/>
      <sz val="7"/>
      <color indexed="63"/>
      <name val="Calibri"/>
      <family val="2"/>
    </font>
    <font>
      <b/>
      <sz val="13"/>
      <color indexed="63"/>
      <name val="Arial Black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0"/>
      <color indexed="24"/>
      <name val="Calibri"/>
      <family val="2"/>
    </font>
    <font>
      <b/>
      <sz val="9"/>
      <color indexed="8"/>
      <name val="Calibri"/>
      <family val="2"/>
    </font>
    <font>
      <b/>
      <sz val="10"/>
      <color indexed="63"/>
      <name val="Arial Black"/>
      <family val="2"/>
    </font>
    <font>
      <sz val="12"/>
      <color indexed="41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37"/>
      <name val="Calibri"/>
      <family val="2"/>
    </font>
    <font>
      <sz val="5"/>
      <color indexed="8"/>
      <name val="Calibri"/>
      <family val="2"/>
    </font>
    <font>
      <b/>
      <sz val="5"/>
      <color indexed="8"/>
      <name val="Calibri"/>
      <family val="2"/>
    </font>
    <font>
      <b/>
      <sz val="5"/>
      <color indexed="8"/>
      <name val="Arial"/>
      <family val="2"/>
    </font>
    <font>
      <sz val="14"/>
      <color indexed="8"/>
      <name val="Calibri"/>
      <family val="2"/>
    </font>
    <font>
      <b/>
      <sz val="22"/>
      <color indexed="8"/>
      <name val="Calibri"/>
      <family val="2"/>
    </font>
    <font>
      <sz val="6"/>
      <color indexed="24"/>
      <name val="Calibri"/>
      <family val="2"/>
    </font>
    <font>
      <b/>
      <sz val="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 Black"/>
      <family val="2"/>
    </font>
    <font>
      <b/>
      <sz val="20"/>
      <color indexed="8"/>
      <name val="Calibri"/>
      <family val="2"/>
    </font>
    <font>
      <sz val="5.1"/>
      <color indexed="9"/>
      <name val="Segoe UI"/>
      <family val="2"/>
    </font>
    <font>
      <b/>
      <sz val="14"/>
      <color indexed="8"/>
      <name val="Calibri"/>
      <family val="2"/>
    </font>
    <font>
      <b/>
      <sz val="20"/>
      <color indexed="8"/>
      <name val="Arial"/>
      <family val="2"/>
    </font>
    <font>
      <b/>
      <sz val="22"/>
      <color indexed="30"/>
      <name val="Calibri"/>
      <family val="2"/>
    </font>
    <font>
      <b/>
      <sz val="14"/>
      <color indexed="63"/>
      <name val="Arial Black"/>
      <family val="2"/>
    </font>
    <font>
      <sz val="14"/>
      <color indexed="63"/>
      <name val="Arial Black"/>
      <family val="2"/>
    </font>
    <font>
      <b/>
      <sz val="8"/>
      <color indexed="8"/>
      <name val="Arial"/>
      <family val="2"/>
    </font>
    <font>
      <sz val="10"/>
      <color indexed="63"/>
      <name val="Arial"/>
      <family val="2"/>
    </font>
    <font>
      <sz val="11"/>
      <color indexed="8"/>
      <name val="Times New Roman"/>
      <family val="1"/>
    </font>
    <font>
      <sz val="10"/>
      <name val="Comic Sans MS"/>
      <family val="4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Comic Sans MS"/>
      <family val="4"/>
    </font>
    <font>
      <sz val="9"/>
      <color indexed="53"/>
      <name val="Arial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u val="single"/>
      <sz val="13"/>
      <color indexed="10"/>
      <name val="Arial"/>
      <family val="2"/>
    </font>
    <font>
      <b/>
      <sz val="11"/>
      <color indexed="63"/>
      <name val="Arial Black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sz val="8"/>
      <name val="Segoe UI"/>
      <family val="2"/>
    </font>
    <font>
      <b/>
      <sz val="12"/>
      <color indexed="10"/>
      <name val="Calibri"/>
      <family val="0"/>
    </font>
    <font>
      <b/>
      <sz val="11"/>
      <color indexed="10"/>
      <name val="Calibri"/>
      <family val="0"/>
    </font>
    <font>
      <b/>
      <sz val="20"/>
      <color indexed="23"/>
      <name val="Calibri"/>
      <family val="0"/>
    </font>
    <font>
      <b/>
      <sz val="18"/>
      <color indexed="23"/>
      <name val="Calibri"/>
      <family val="0"/>
    </font>
    <font>
      <sz val="8"/>
      <color indexed="10"/>
      <name val="Calibri"/>
      <family val="0"/>
    </font>
    <font>
      <b/>
      <sz val="14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2"/>
      <color rgb="FF333333"/>
      <name val="Arial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10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5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DashDot">
        <color indexed="1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DashDot">
        <color indexed="10"/>
      </bottom>
    </border>
    <border>
      <left>
        <color indexed="63"/>
      </left>
      <right style="mediumDashDot">
        <color indexed="10"/>
      </right>
      <top>
        <color indexed="63"/>
      </top>
      <bottom style="mediumDashDot">
        <color indexed="10"/>
      </bottom>
    </border>
    <border>
      <left style="mediumDashed">
        <color indexed="8"/>
      </left>
      <right>
        <color indexed="63"/>
      </right>
      <top style="mediumDashed">
        <color indexed="8"/>
      </top>
      <bottom>
        <color indexed="63"/>
      </bottom>
    </border>
    <border>
      <left>
        <color indexed="63"/>
      </left>
      <right>
        <color indexed="63"/>
      </right>
      <top style="mediumDashed">
        <color indexed="8"/>
      </top>
      <bottom>
        <color indexed="63"/>
      </bottom>
    </border>
    <border>
      <left>
        <color indexed="63"/>
      </left>
      <right style="mediumDashed">
        <color indexed="8"/>
      </right>
      <top style="mediumDashed">
        <color indexed="8"/>
      </top>
      <bottom>
        <color indexed="63"/>
      </bottom>
    </border>
    <border>
      <left style="mediumDash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Dashed">
        <color indexed="8"/>
      </left>
      <right>
        <color indexed="63"/>
      </right>
      <top>
        <color indexed="63"/>
      </top>
      <bottom style="mediumDashed">
        <color indexed="8"/>
      </bottom>
    </border>
    <border>
      <left>
        <color indexed="63"/>
      </left>
      <right>
        <color indexed="63"/>
      </right>
      <top>
        <color indexed="63"/>
      </top>
      <bottom style="mediumDashed">
        <color indexed="8"/>
      </bottom>
    </border>
    <border>
      <left>
        <color indexed="63"/>
      </left>
      <right style="mediumDashed">
        <color indexed="8"/>
      </right>
      <top>
        <color indexed="63"/>
      </top>
      <bottom style="mediumDashed">
        <color indexed="8"/>
      </bottom>
    </border>
    <border>
      <left style="hair">
        <color indexed="8"/>
      </left>
      <right style="mediumDashed">
        <color indexed="8"/>
      </right>
      <top style="mediumDashed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Dash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19" borderId="0" applyNumberFormat="0" applyBorder="0" applyAlignment="0" applyProtection="0"/>
    <xf numFmtId="0" fontId="2" fillId="20" borderId="0" applyBorder="0" applyProtection="0">
      <alignment/>
    </xf>
    <xf numFmtId="0" fontId="2" fillId="20" borderId="0" applyNumberFormat="0" applyBorder="0" applyAlignment="0" applyProtection="0"/>
    <xf numFmtId="0" fontId="2" fillId="21" borderId="0" applyBorder="0" applyProtection="0">
      <alignment/>
    </xf>
    <xf numFmtId="0" fontId="2" fillId="21" borderId="0" applyNumberFormat="0" applyBorder="0" applyAlignment="0" applyProtection="0"/>
    <xf numFmtId="0" fontId="3" fillId="22" borderId="0" applyBorder="0" applyProtection="0">
      <alignment/>
    </xf>
    <xf numFmtId="0" fontId="3" fillId="22" borderId="0" applyNumberFormat="0" applyBorder="0" applyAlignment="0" applyProtection="0"/>
    <xf numFmtId="0" fontId="3" fillId="0" borderId="0" applyBorder="0" applyProtection="0">
      <alignment/>
    </xf>
    <xf numFmtId="0" fontId="3" fillId="0" borderId="0" applyNumberFormat="0" applyFill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2" fillId="26" borderId="0" applyNumberFormat="0" applyBorder="0" applyAlignment="0" applyProtection="0"/>
    <xf numFmtId="0" fontId="112" fillId="27" borderId="0" applyNumberFormat="0" applyBorder="0" applyAlignment="0" applyProtection="0"/>
    <xf numFmtId="0" fontId="112" fillId="28" borderId="0" applyNumberFormat="0" applyBorder="0" applyAlignment="0" applyProtection="0"/>
    <xf numFmtId="0" fontId="113" fillId="0" borderId="0" applyNumberFormat="0" applyFill="0" applyBorder="0" applyAlignment="0" applyProtection="0"/>
    <xf numFmtId="0" fontId="4" fillId="29" borderId="0" applyBorder="0" applyProtection="0">
      <alignment/>
    </xf>
    <xf numFmtId="0" fontId="4" fillId="29" borderId="0" applyNumberFormat="0" applyBorder="0" applyAlignment="0" applyProtection="0"/>
    <xf numFmtId="0" fontId="114" fillId="30" borderId="1" applyNumberFormat="0" applyAlignment="0" applyProtection="0"/>
    <xf numFmtId="0" fontId="115" fillId="0" borderId="2" applyNumberFormat="0" applyFill="0" applyAlignment="0" applyProtection="0"/>
    <xf numFmtId="0" fontId="5" fillId="0" borderId="0" applyBorder="0" applyProtection="0">
      <alignment/>
    </xf>
    <xf numFmtId="0" fontId="6" fillId="0" borderId="0" applyBorder="0" applyProtection="0">
      <alignment/>
    </xf>
    <xf numFmtId="0" fontId="7" fillId="0" borderId="0" applyBorder="0" applyProtection="0">
      <alignment/>
    </xf>
    <xf numFmtId="0" fontId="6" fillId="0" borderId="0" applyBorder="0" applyProtection="0">
      <alignment/>
    </xf>
    <xf numFmtId="0" fontId="5" fillId="0" borderId="0" applyBorder="0" applyProtection="0">
      <alignment/>
    </xf>
    <xf numFmtId="0" fontId="7" fillId="0" borderId="0" applyBorder="0" applyProtection="0">
      <alignment/>
    </xf>
    <xf numFmtId="0" fontId="5" fillId="0" borderId="0" applyBorder="0" applyProtection="0">
      <alignment/>
    </xf>
    <xf numFmtId="0" fontId="6" fillId="0" borderId="0" applyBorder="0" applyProtection="0">
      <alignment/>
    </xf>
    <xf numFmtId="0" fontId="7" fillId="0" borderId="0" applyBorder="0" applyProtection="0">
      <alignment/>
    </xf>
    <xf numFmtId="0" fontId="5" fillId="0" borderId="0" applyBorder="0" applyProtection="0">
      <alignment/>
    </xf>
    <xf numFmtId="0" fontId="116" fillId="31" borderId="1" applyNumberFormat="0" applyAlignment="0" applyProtection="0"/>
    <xf numFmtId="0" fontId="8" fillId="32" borderId="0" applyBorder="0" applyProtection="0">
      <alignment/>
    </xf>
    <xf numFmtId="0" fontId="8" fillId="32" borderId="0" applyNumberFormat="0" applyBorder="0" applyAlignment="0" applyProtection="0"/>
    <xf numFmtId="0" fontId="9" fillId="0" borderId="0" applyBorder="0" applyProtection="0">
      <alignment/>
    </xf>
    <xf numFmtId="0" fontId="9" fillId="0" borderId="0" applyNumberFormat="0" applyFill="0" applyBorder="0" applyAlignment="0" applyProtection="0"/>
    <xf numFmtId="0" fontId="10" fillId="33" borderId="0" applyBorder="0" applyProtection="0">
      <alignment/>
    </xf>
    <xf numFmtId="0" fontId="10" fillId="33" borderId="0" applyNumberFormat="0" applyBorder="0" applyAlignment="0" applyProtection="0"/>
    <xf numFmtId="0" fontId="11" fillId="0" borderId="0" applyBorder="0" applyProtection="0">
      <alignment/>
    </xf>
    <xf numFmtId="0" fontId="11" fillId="0" borderId="0" applyNumberFormat="0" applyFill="0" applyBorder="0" applyAlignment="0" applyProtection="0"/>
    <xf numFmtId="0" fontId="12" fillId="0" borderId="0" applyBorder="0" applyProtection="0">
      <alignment/>
    </xf>
    <xf numFmtId="0" fontId="12" fillId="0" borderId="0" applyNumberFormat="0" applyFill="0" applyBorder="0" applyAlignment="0" applyProtection="0"/>
    <xf numFmtId="0" fontId="13" fillId="0" borderId="0" applyBorder="0" applyProtection="0">
      <alignment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7" fillId="3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5" borderId="0" applyBorder="0" applyProtection="0">
      <alignment/>
    </xf>
    <xf numFmtId="0" fontId="15" fillId="35" borderId="0" applyNumberFormat="0" applyBorder="0" applyAlignment="0" applyProtection="0"/>
    <xf numFmtId="0" fontId="118" fillId="36" borderId="0" applyNumberFormat="0" applyBorder="0" applyAlignment="0" applyProtection="0"/>
    <xf numFmtId="0" fontId="16" fillId="0" borderId="0">
      <alignment/>
      <protection/>
    </xf>
    <xf numFmtId="0" fontId="0" fillId="37" borderId="3" applyNumberFormat="0" applyFont="0" applyAlignment="0" applyProtection="0"/>
    <xf numFmtId="0" fontId="0" fillId="35" borderId="4" applyProtection="0">
      <alignment/>
    </xf>
    <xf numFmtId="0" fontId="0" fillId="35" borderId="5" applyNumberFormat="0" applyAlignment="0" applyProtection="0"/>
    <xf numFmtId="9" fontId="1" fillId="0" borderId="0" applyFill="0" applyBorder="0" applyAlignment="0" applyProtection="0"/>
    <xf numFmtId="0" fontId="119" fillId="38" borderId="0" applyNumberFormat="0" applyBorder="0" applyAlignment="0" applyProtection="0"/>
    <xf numFmtId="0" fontId="120" fillId="30" borderId="6" applyNumberFormat="0" applyAlignment="0" applyProtection="0"/>
    <xf numFmtId="0" fontId="0" fillId="0" borderId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Border="0" applyProtection="0">
      <alignment/>
    </xf>
    <xf numFmtId="0" fontId="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7" applyNumberFormat="0" applyFill="0" applyAlignment="0" applyProtection="0"/>
    <xf numFmtId="0" fontId="124" fillId="0" borderId="8" applyNumberFormat="0" applyFill="0" applyAlignment="0" applyProtection="0"/>
    <xf numFmtId="0" fontId="125" fillId="0" borderId="9" applyNumberFormat="0" applyFill="0" applyAlignment="0" applyProtection="0"/>
    <xf numFmtId="0" fontId="125" fillId="0" borderId="0" applyNumberFormat="0" applyFill="0" applyBorder="0" applyAlignment="0" applyProtection="0"/>
    <xf numFmtId="0" fontId="126" fillId="0" borderId="10" applyNumberFormat="0" applyFill="0" applyAlignment="0" applyProtection="0"/>
    <xf numFmtId="0" fontId="127" fillId="39" borderId="11" applyNumberFormat="0" applyAlignment="0" applyProtection="0"/>
    <xf numFmtId="0" fontId="4" fillId="0" borderId="0" applyBorder="0" applyProtection="0">
      <alignment/>
    </xf>
    <xf numFmtId="0" fontId="4" fillId="0" borderId="0" applyNumberFormat="0" applyFill="0" applyBorder="0" applyAlignment="0" applyProtection="0"/>
  </cellStyleXfs>
  <cellXfs count="432">
    <xf numFmtId="0" fontId="0" fillId="0" borderId="0" xfId="0" applyAlignment="1">
      <alignment/>
    </xf>
    <xf numFmtId="0" fontId="17" fillId="0" borderId="0" xfId="0" applyNumberFormat="1" applyFont="1" applyAlignment="1">
      <alignment/>
    </xf>
    <xf numFmtId="0" fontId="17" fillId="0" borderId="0" xfId="0" applyNumberFormat="1" applyFont="1" applyAlignment="1">
      <alignment wrapText="1"/>
    </xf>
    <xf numFmtId="0" fontId="0" fillId="0" borderId="0" xfId="0" applyAlignment="1" applyProtection="1">
      <alignment/>
      <protection locked="0"/>
    </xf>
    <xf numFmtId="0" fontId="17" fillId="40" borderId="0" xfId="0" applyNumberFormat="1" applyFont="1" applyFill="1" applyAlignment="1">
      <alignment/>
    </xf>
    <xf numFmtId="0" fontId="18" fillId="40" borderId="0" xfId="0" applyNumberFormat="1" applyFont="1" applyFill="1" applyAlignment="1">
      <alignment/>
    </xf>
    <xf numFmtId="0" fontId="17" fillId="40" borderId="0" xfId="0" applyNumberFormat="1" applyFont="1" applyFill="1" applyAlignment="1">
      <alignment wrapText="1"/>
    </xf>
    <xf numFmtId="0" fontId="17" fillId="41" borderId="0" xfId="0" applyNumberFormat="1" applyFont="1" applyFill="1" applyAlignment="1">
      <alignment/>
    </xf>
    <xf numFmtId="0" fontId="19" fillId="40" borderId="0" xfId="0" applyNumberFormat="1" applyFont="1" applyFill="1" applyAlignment="1">
      <alignment/>
    </xf>
    <xf numFmtId="0" fontId="20" fillId="0" borderId="0" xfId="0" applyNumberFormat="1" applyFont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wrapText="1"/>
    </xf>
    <xf numFmtId="0" fontId="22" fillId="0" borderId="12" xfId="0" applyNumberFormat="1" applyFont="1" applyBorder="1" applyAlignment="1">
      <alignment/>
    </xf>
    <xf numFmtId="0" fontId="18" fillId="0" borderId="13" xfId="0" applyNumberFormat="1" applyFont="1" applyBorder="1" applyAlignment="1">
      <alignment/>
    </xf>
    <xf numFmtId="0" fontId="18" fillId="0" borderId="14" xfId="0" applyNumberFormat="1" applyFont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19" fillId="0" borderId="15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19" fillId="0" borderId="16" xfId="0" applyNumberFormat="1" applyFont="1" applyBorder="1" applyAlignment="1">
      <alignment/>
    </xf>
    <xf numFmtId="0" fontId="17" fillId="0" borderId="15" xfId="0" applyNumberFormat="1" applyFont="1" applyBorder="1" applyAlignment="1">
      <alignment/>
    </xf>
    <xf numFmtId="0" fontId="19" fillId="42" borderId="0" xfId="0" applyNumberFormat="1" applyFont="1" applyFill="1" applyBorder="1" applyAlignment="1">
      <alignment/>
    </xf>
    <xf numFmtId="0" fontId="17" fillId="42" borderId="16" xfId="0" applyNumberFormat="1" applyFont="1" applyFill="1" applyBorder="1" applyAlignment="1">
      <alignment/>
    </xf>
    <xf numFmtId="0" fontId="19" fillId="0" borderId="0" xfId="0" applyNumberFormat="1" applyFont="1" applyFill="1" applyAlignment="1">
      <alignment horizontal="center"/>
    </xf>
    <xf numFmtId="0" fontId="17" fillId="0" borderId="15" xfId="0" applyNumberFormat="1" applyFont="1" applyFill="1" applyBorder="1" applyAlignment="1">
      <alignment/>
    </xf>
    <xf numFmtId="0" fontId="17" fillId="0" borderId="17" xfId="0" applyNumberFormat="1" applyFont="1" applyFill="1" applyBorder="1" applyAlignment="1">
      <alignment/>
    </xf>
    <xf numFmtId="0" fontId="19" fillId="42" borderId="18" xfId="0" applyNumberFormat="1" applyFont="1" applyFill="1" applyBorder="1" applyAlignment="1">
      <alignment/>
    </xf>
    <xf numFmtId="0" fontId="17" fillId="42" borderId="19" xfId="0" applyNumberFormat="1" applyFont="1" applyFill="1" applyBorder="1" applyAlignment="1">
      <alignment/>
    </xf>
    <xf numFmtId="0" fontId="19" fillId="0" borderId="0" xfId="0" applyNumberFormat="1" applyFont="1" applyFill="1" applyAlignment="1">
      <alignment/>
    </xf>
    <xf numFmtId="0" fontId="17" fillId="0" borderId="20" xfId="0" applyNumberFormat="1" applyFont="1" applyBorder="1" applyAlignment="1">
      <alignment/>
    </xf>
    <xf numFmtId="0" fontId="17" fillId="0" borderId="0" xfId="0" applyNumberFormat="1" applyFont="1" applyBorder="1" applyAlignment="1">
      <alignment horizontal="center" vertical="top" wrapText="1"/>
    </xf>
    <xf numFmtId="0" fontId="17" fillId="43" borderId="0" xfId="0" applyNumberFormat="1" applyFont="1" applyFill="1" applyAlignment="1">
      <alignment/>
    </xf>
    <xf numFmtId="0" fontId="24" fillId="0" borderId="21" xfId="0" applyNumberFormat="1" applyFont="1" applyBorder="1" applyAlignment="1">
      <alignment/>
    </xf>
    <xf numFmtId="0" fontId="19" fillId="0" borderId="22" xfId="0" applyNumberFormat="1" applyFont="1" applyBorder="1" applyAlignment="1">
      <alignment/>
    </xf>
    <xf numFmtId="0" fontId="17" fillId="0" borderId="23" xfId="0" applyNumberFormat="1" applyFont="1" applyBorder="1" applyAlignment="1">
      <alignment/>
    </xf>
    <xf numFmtId="0" fontId="22" fillId="0" borderId="24" xfId="0" applyNumberFormat="1" applyFont="1" applyFill="1" applyBorder="1" applyAlignment="1">
      <alignment/>
    </xf>
    <xf numFmtId="0" fontId="17" fillId="0" borderId="25" xfId="0" applyNumberFormat="1" applyFont="1" applyBorder="1" applyAlignment="1">
      <alignment/>
    </xf>
    <xf numFmtId="0" fontId="22" fillId="0" borderId="24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24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/>
    </xf>
    <xf numFmtId="0" fontId="28" fillId="0" borderId="0" xfId="0" applyNumberFormat="1" applyFont="1" applyBorder="1" applyAlignment="1">
      <alignment/>
    </xf>
    <xf numFmtId="0" fontId="19" fillId="0" borderId="26" xfId="0" applyNumberFormat="1" applyFont="1" applyFill="1" applyBorder="1" applyAlignment="1">
      <alignment/>
    </xf>
    <xf numFmtId="0" fontId="17" fillId="0" borderId="27" xfId="0" applyNumberFormat="1" applyFont="1" applyBorder="1" applyAlignment="1">
      <alignment/>
    </xf>
    <xf numFmtId="0" fontId="28" fillId="0" borderId="27" xfId="0" applyNumberFormat="1" applyFont="1" applyBorder="1" applyAlignment="1">
      <alignment/>
    </xf>
    <xf numFmtId="0" fontId="27" fillId="0" borderId="27" xfId="0" applyNumberFormat="1" applyFont="1" applyFill="1" applyBorder="1" applyAlignment="1">
      <alignment/>
    </xf>
    <xf numFmtId="0" fontId="19" fillId="0" borderId="27" xfId="0" applyNumberFormat="1" applyFont="1" applyBorder="1" applyAlignment="1">
      <alignment/>
    </xf>
    <xf numFmtId="0" fontId="17" fillId="0" borderId="28" xfId="0" applyNumberFormat="1" applyFont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29" fillId="0" borderId="0" xfId="0" applyFont="1" applyAlignment="1">
      <alignment vertical="center"/>
    </xf>
    <xf numFmtId="0" fontId="19" fillId="0" borderId="0" xfId="0" applyNumberFormat="1" applyFont="1" applyAlignment="1">
      <alignment/>
    </xf>
    <xf numFmtId="0" fontId="19" fillId="41" borderId="0" xfId="0" applyNumberFormat="1" applyFont="1" applyFill="1" applyAlignment="1">
      <alignment/>
    </xf>
    <xf numFmtId="0" fontId="30" fillId="0" borderId="0" xfId="0" applyNumberFormat="1" applyFont="1" applyAlignment="1">
      <alignment/>
    </xf>
    <xf numFmtId="0" fontId="31" fillId="0" borderId="0" xfId="0" applyNumberFormat="1" applyFont="1" applyAlignment="1">
      <alignment/>
    </xf>
    <xf numFmtId="0" fontId="20" fillId="0" borderId="0" xfId="0" applyNumberFormat="1" applyFont="1" applyAlignment="1">
      <alignment horizontal="left" vertical="top" wrapText="1"/>
    </xf>
    <xf numFmtId="0" fontId="22" fillId="0" borderId="0" xfId="0" applyNumberFormat="1" applyFont="1" applyBorder="1" applyAlignment="1">
      <alignment vertical="top" wrapText="1"/>
    </xf>
    <xf numFmtId="0" fontId="19" fillId="0" borderId="0" xfId="0" applyNumberFormat="1" applyFont="1" applyBorder="1" applyAlignment="1">
      <alignment vertical="top" wrapText="1"/>
    </xf>
    <xf numFmtId="0" fontId="20" fillId="0" borderId="0" xfId="0" applyNumberFormat="1" applyFont="1" applyAlignment="1">
      <alignment wrapText="1"/>
    </xf>
    <xf numFmtId="0" fontId="30" fillId="40" borderId="0" xfId="0" applyNumberFormat="1" applyFont="1" applyFill="1" applyAlignment="1">
      <alignment/>
    </xf>
    <xf numFmtId="0" fontId="30" fillId="0" borderId="0" xfId="0" applyNumberFormat="1" applyFont="1" applyAlignment="1">
      <alignment horizontal="center"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32" fillId="0" borderId="0" xfId="0" applyNumberFormat="1" applyFont="1" applyAlignment="1" applyProtection="1">
      <alignment/>
      <protection/>
    </xf>
    <xf numFmtId="0" fontId="32" fillId="0" borderId="0" xfId="0" applyNumberFormat="1" applyFont="1" applyAlignment="1" applyProtection="1">
      <alignment horizontal="left"/>
      <protection/>
    </xf>
    <xf numFmtId="49" fontId="32" fillId="0" borderId="0" xfId="0" applyNumberFormat="1" applyFont="1" applyAlignment="1" applyProtection="1">
      <alignment horizontal="center"/>
      <protection/>
    </xf>
    <xf numFmtId="0" fontId="32" fillId="0" borderId="0" xfId="0" applyNumberFormat="1" applyFont="1" applyAlignment="1" applyProtection="1">
      <alignment horizontal="center"/>
      <protection/>
    </xf>
    <xf numFmtId="0" fontId="2" fillId="41" borderId="0" xfId="0" applyNumberFormat="1" applyFont="1" applyFill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0" fontId="33" fillId="0" borderId="0" xfId="0" applyNumberFormat="1" applyFont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32" fillId="0" borderId="0" xfId="0" applyNumberFormat="1" applyFont="1" applyBorder="1" applyAlignment="1" applyProtection="1">
      <alignment/>
      <protection/>
    </xf>
    <xf numFmtId="0" fontId="32" fillId="0" borderId="0" xfId="0" applyNumberFormat="1" applyFont="1" applyBorder="1" applyAlignment="1" applyProtection="1">
      <alignment horizontal="left"/>
      <protection/>
    </xf>
    <xf numFmtId="49" fontId="32" fillId="0" borderId="0" xfId="0" applyNumberFormat="1" applyFont="1" applyBorder="1" applyAlignment="1" applyProtection="1">
      <alignment horizontal="center"/>
      <protection/>
    </xf>
    <xf numFmtId="0" fontId="32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0" fontId="2" fillId="41" borderId="29" xfId="0" applyNumberFormat="1" applyFont="1" applyFill="1" applyBorder="1" applyAlignment="1" applyProtection="1">
      <alignment/>
      <protection/>
    </xf>
    <xf numFmtId="0" fontId="2" fillId="44" borderId="0" xfId="0" applyNumberFormat="1" applyFont="1" applyFill="1" applyAlignment="1" applyProtection="1">
      <alignment/>
      <protection/>
    </xf>
    <xf numFmtId="0" fontId="0" fillId="45" borderId="0" xfId="0" applyNumberFormat="1" applyFill="1" applyAlignment="1" applyProtection="1">
      <alignment/>
      <protection/>
    </xf>
    <xf numFmtId="0" fontId="0" fillId="44" borderId="0" xfId="0" applyNumberFormat="1" applyFont="1" applyFill="1" applyAlignment="1" applyProtection="1">
      <alignment/>
      <protection/>
    </xf>
    <xf numFmtId="0" fontId="33" fillId="44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Alignment="1" applyProtection="1">
      <alignment horizontal="center"/>
      <protection/>
    </xf>
    <xf numFmtId="49" fontId="37" fillId="0" borderId="0" xfId="0" applyNumberFormat="1" applyFont="1" applyBorder="1" applyAlignment="1" applyProtection="1">
      <alignment horizontal="right"/>
      <protection/>
    </xf>
    <xf numFmtId="49" fontId="32" fillId="0" borderId="0" xfId="0" applyNumberFormat="1" applyFont="1" applyFill="1" applyBorder="1" applyAlignment="1" applyProtection="1">
      <alignment horizontal="center"/>
      <protection/>
    </xf>
    <xf numFmtId="0" fontId="32" fillId="46" borderId="12" xfId="0" applyNumberFormat="1" applyFont="1" applyFill="1" applyBorder="1" applyAlignment="1" applyProtection="1">
      <alignment horizontal="center"/>
      <protection/>
    </xf>
    <xf numFmtId="0" fontId="38" fillId="46" borderId="13" xfId="0" applyNumberFormat="1" applyFont="1" applyFill="1" applyBorder="1" applyAlignment="1" applyProtection="1">
      <alignment horizontal="center"/>
      <protection/>
    </xf>
    <xf numFmtId="0" fontId="38" fillId="46" borderId="14" xfId="0" applyNumberFormat="1" applyFont="1" applyFill="1" applyBorder="1" applyAlignment="1" applyProtection="1">
      <alignment/>
      <protection/>
    </xf>
    <xf numFmtId="0" fontId="39" fillId="44" borderId="30" xfId="0" applyNumberFormat="1" applyFon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 horizontal="center"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8" fillId="46" borderId="15" xfId="0" applyNumberFormat="1" applyFont="1" applyFill="1" applyBorder="1" applyAlignment="1" applyProtection="1">
      <alignment/>
      <protection/>
    </xf>
    <xf numFmtId="0" fontId="41" fillId="46" borderId="0" xfId="0" applyNumberFormat="1" applyFont="1" applyFill="1" applyBorder="1" applyAlignment="1" applyProtection="1">
      <alignment/>
      <protection/>
    </xf>
    <xf numFmtId="0" fontId="38" fillId="46" borderId="16" xfId="0" applyNumberFormat="1" applyFont="1" applyFill="1" applyBorder="1" applyAlignment="1" applyProtection="1">
      <alignment/>
      <protection/>
    </xf>
    <xf numFmtId="0" fontId="40" fillId="44" borderId="31" xfId="0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Alignment="1" applyProtection="1">
      <alignment horizontal="center"/>
      <protection/>
    </xf>
    <xf numFmtId="0" fontId="28" fillId="45" borderId="0" xfId="0" applyNumberFormat="1" applyFont="1" applyFill="1" applyAlignment="1" applyProtection="1">
      <alignment/>
      <protection/>
    </xf>
    <xf numFmtId="0" fontId="38" fillId="46" borderId="17" xfId="0" applyNumberFormat="1" applyFont="1" applyFill="1" applyBorder="1" applyAlignment="1" applyProtection="1">
      <alignment/>
      <protection/>
    </xf>
    <xf numFmtId="0" fontId="41" fillId="46" borderId="18" xfId="0" applyNumberFormat="1" applyFont="1" applyFill="1" applyBorder="1" applyAlignment="1" applyProtection="1">
      <alignment/>
      <protection/>
    </xf>
    <xf numFmtId="0" fontId="38" fillId="46" borderId="19" xfId="0" applyNumberFormat="1" applyFont="1" applyFill="1" applyBorder="1" applyAlignment="1" applyProtection="1">
      <alignment/>
      <protection/>
    </xf>
    <xf numFmtId="49" fontId="42" fillId="0" borderId="0" xfId="0" applyNumberFormat="1" applyFont="1" applyFill="1" applyBorder="1" applyAlignment="1" applyProtection="1">
      <alignment horizontal="center"/>
      <protection/>
    </xf>
    <xf numFmtId="0" fontId="41" fillId="0" borderId="0" xfId="0" applyNumberFormat="1" applyFont="1" applyBorder="1" applyAlignment="1" applyProtection="1">
      <alignment/>
      <protection/>
    </xf>
    <xf numFmtId="0" fontId="43" fillId="45" borderId="0" xfId="0" applyNumberFormat="1" applyFont="1" applyFill="1" applyAlignment="1" applyProtection="1">
      <alignment/>
      <protection/>
    </xf>
    <xf numFmtId="0" fontId="44" fillId="0" borderId="32" xfId="0" applyNumberFormat="1" applyFont="1" applyBorder="1" applyAlignment="1">
      <alignment horizontal="center" vertical="top"/>
    </xf>
    <xf numFmtId="0" fontId="38" fillId="46" borderId="12" xfId="0" applyNumberFormat="1" applyFont="1" applyFill="1" applyBorder="1" applyAlignment="1" applyProtection="1">
      <alignment/>
      <protection/>
    </xf>
    <xf numFmtId="0" fontId="38" fillId="46" borderId="13" xfId="0" applyNumberFormat="1" applyFont="1" applyFill="1" applyBorder="1" applyAlignment="1" applyProtection="1">
      <alignment horizontal="left"/>
      <protection/>
    </xf>
    <xf numFmtId="0" fontId="38" fillId="46" borderId="13" xfId="0" applyNumberFormat="1" applyFont="1" applyFill="1" applyBorder="1" applyAlignment="1" applyProtection="1">
      <alignment/>
      <protection/>
    </xf>
    <xf numFmtId="0" fontId="2" fillId="41" borderId="29" xfId="0" applyNumberFormat="1" applyFont="1" applyFill="1" applyBorder="1" applyAlignment="1" applyProtection="1">
      <alignment horizontal="center"/>
      <protection/>
    </xf>
    <xf numFmtId="0" fontId="39" fillId="44" borderId="33" xfId="0" applyNumberFormat="1" applyFont="1" applyFill="1" applyBorder="1" applyAlignment="1" applyProtection="1">
      <alignment/>
      <protection/>
    </xf>
    <xf numFmtId="0" fontId="40" fillId="44" borderId="34" xfId="0" applyNumberFormat="1" applyFont="1" applyFill="1" applyBorder="1" applyAlignment="1" applyProtection="1">
      <alignment/>
      <protection/>
    </xf>
    <xf numFmtId="0" fontId="40" fillId="44" borderId="35" xfId="0" applyNumberFormat="1" applyFont="1" applyFill="1" applyBorder="1" applyAlignment="1" applyProtection="1">
      <alignment/>
      <protection/>
    </xf>
    <xf numFmtId="0" fontId="37" fillId="0" borderId="36" xfId="0" applyNumberFormat="1" applyFont="1" applyBorder="1" applyAlignment="1" applyProtection="1">
      <alignment horizontal="right"/>
      <protection/>
    </xf>
    <xf numFmtId="0" fontId="38" fillId="46" borderId="0" xfId="0" applyNumberFormat="1" applyFont="1" applyFill="1" applyBorder="1" applyAlignment="1" applyProtection="1">
      <alignment/>
      <protection/>
    </xf>
    <xf numFmtId="0" fontId="33" fillId="44" borderId="0" xfId="0" applyNumberFormat="1" applyFont="1" applyFill="1" applyAlignment="1" applyProtection="1">
      <alignment/>
      <protection/>
    </xf>
    <xf numFmtId="49" fontId="0" fillId="0" borderId="0" xfId="0" applyNumberFormat="1" applyBorder="1" applyAlignment="1" applyProtection="1">
      <alignment horizontal="center"/>
      <protection/>
    </xf>
    <xf numFmtId="0" fontId="45" fillId="0" borderId="0" xfId="0" applyNumberFormat="1" applyFont="1" applyBorder="1" applyAlignment="1" applyProtection="1">
      <alignment/>
      <protection/>
    </xf>
    <xf numFmtId="0" fontId="32" fillId="46" borderId="0" xfId="0" applyNumberFormat="1" applyFont="1" applyFill="1" applyBorder="1" applyAlignment="1" applyProtection="1">
      <alignment/>
      <protection/>
    </xf>
    <xf numFmtId="0" fontId="38" fillId="46" borderId="18" xfId="0" applyNumberFormat="1" applyFont="1" applyFill="1" applyBorder="1" applyAlignment="1" applyProtection="1">
      <alignment/>
      <protection/>
    </xf>
    <xf numFmtId="0" fontId="38" fillId="46" borderId="18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Alignment="1">
      <alignment horizontal="center"/>
    </xf>
    <xf numFmtId="0" fontId="46" fillId="0" borderId="0" xfId="0" applyNumberFormat="1" applyFont="1" applyFill="1" applyAlignment="1" applyProtection="1">
      <alignment horizontal="center"/>
      <protection/>
    </xf>
    <xf numFmtId="49" fontId="47" fillId="0" borderId="12" xfId="0" applyNumberFormat="1" applyFont="1" applyBorder="1" applyAlignment="1" applyProtection="1">
      <alignment horizontal="center"/>
      <protection/>
    </xf>
    <xf numFmtId="0" fontId="0" fillId="0" borderId="13" xfId="0" applyNumberFormat="1" applyBorder="1" applyAlignment="1" applyProtection="1">
      <alignment/>
      <protection/>
    </xf>
    <xf numFmtId="0" fontId="3" fillId="47" borderId="37" xfId="0" applyNumberFormat="1" applyFont="1" applyFill="1" applyBorder="1" applyAlignment="1" applyProtection="1">
      <alignment/>
      <protection/>
    </xf>
    <xf numFmtId="0" fontId="3" fillId="47" borderId="37" xfId="0" applyNumberFormat="1" applyFont="1" applyFill="1" applyBorder="1" applyAlignment="1" applyProtection="1">
      <alignment horizontal="left"/>
      <protection/>
    </xf>
    <xf numFmtId="49" fontId="32" fillId="47" borderId="37" xfId="0" applyNumberFormat="1" applyFont="1" applyFill="1" applyBorder="1" applyAlignment="1" applyProtection="1">
      <alignment horizontal="center"/>
      <protection/>
    </xf>
    <xf numFmtId="0" fontId="32" fillId="47" borderId="37" xfId="0" applyNumberFormat="1" applyFont="1" applyFill="1" applyBorder="1" applyAlignment="1" applyProtection="1">
      <alignment horizontal="center"/>
      <protection/>
    </xf>
    <xf numFmtId="0" fontId="32" fillId="47" borderId="38" xfId="0" applyNumberFormat="1" applyFont="1" applyFill="1" applyBorder="1" applyAlignment="1" applyProtection="1">
      <alignment/>
      <protection/>
    </xf>
    <xf numFmtId="0" fontId="29" fillId="45" borderId="0" xfId="0" applyNumberFormat="1" applyFont="1" applyFill="1" applyAlignment="1" applyProtection="1">
      <alignment/>
      <protection/>
    </xf>
    <xf numFmtId="49" fontId="0" fillId="0" borderId="17" xfId="0" applyNumberFormat="1" applyBorder="1" applyAlignment="1" applyProtection="1">
      <alignment horizontal="center"/>
      <protection/>
    </xf>
    <xf numFmtId="0" fontId="0" fillId="0" borderId="18" xfId="0" applyNumberFormat="1" applyBorder="1" applyAlignment="1" applyProtection="1">
      <alignment/>
      <protection/>
    </xf>
    <xf numFmtId="0" fontId="48" fillId="0" borderId="18" xfId="0" applyNumberFormat="1" applyFont="1" applyBorder="1" applyAlignment="1" applyProtection="1">
      <alignment/>
      <protection/>
    </xf>
    <xf numFmtId="0" fontId="32" fillId="0" borderId="18" xfId="0" applyNumberFormat="1" applyFont="1" applyBorder="1" applyAlignment="1" applyProtection="1">
      <alignment/>
      <protection/>
    </xf>
    <xf numFmtId="0" fontId="3" fillId="42" borderId="39" xfId="0" applyNumberFormat="1" applyFont="1" applyFill="1" applyBorder="1" applyAlignment="1" applyProtection="1">
      <alignment horizontal="left"/>
      <protection/>
    </xf>
    <xf numFmtId="49" fontId="32" fillId="0" borderId="18" xfId="0" applyNumberFormat="1" applyFont="1" applyBorder="1" applyAlignment="1" applyProtection="1">
      <alignment horizontal="center"/>
      <protection/>
    </xf>
    <xf numFmtId="0" fontId="32" fillId="0" borderId="18" xfId="0" applyNumberFormat="1" applyFont="1" applyBorder="1" applyAlignment="1" applyProtection="1">
      <alignment horizontal="center"/>
      <protection/>
    </xf>
    <xf numFmtId="0" fontId="0" fillId="0" borderId="19" xfId="0" applyNumberForma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/>
      <protection/>
    </xf>
    <xf numFmtId="49" fontId="49" fillId="0" borderId="12" xfId="0" applyNumberFormat="1" applyFont="1" applyBorder="1" applyAlignment="1" applyProtection="1">
      <alignment horizontal="center"/>
      <protection/>
    </xf>
    <xf numFmtId="0" fontId="50" fillId="47" borderId="37" xfId="0" applyNumberFormat="1" applyFont="1" applyFill="1" applyBorder="1" applyAlignment="1" applyProtection="1">
      <alignment horizontal="center" vertical="center"/>
      <protection locked="0"/>
    </xf>
    <xf numFmtId="0" fontId="50" fillId="47" borderId="37" xfId="0" applyNumberFormat="1" applyFont="1" applyFill="1" applyBorder="1" applyAlignment="1" applyProtection="1">
      <alignment horizontal="center" vertical="center"/>
      <protection/>
    </xf>
    <xf numFmtId="166" fontId="50" fillId="47" borderId="38" xfId="0" applyNumberFormat="1" applyFont="1" applyFill="1" applyBorder="1" applyAlignment="1" applyProtection="1">
      <alignment vertical="center"/>
      <protection locked="0"/>
    </xf>
    <xf numFmtId="166" fontId="12" fillId="0" borderId="12" xfId="0" applyNumberFormat="1" applyFont="1" applyFill="1" applyBorder="1" applyAlignment="1" applyProtection="1">
      <alignment vertical="center"/>
      <protection/>
    </xf>
    <xf numFmtId="0" fontId="0" fillId="0" borderId="14" xfId="0" applyNumberFormat="1" applyFill="1" applyBorder="1" applyAlignment="1" applyProtection="1">
      <alignment/>
      <protection/>
    </xf>
    <xf numFmtId="0" fontId="51" fillId="41" borderId="29" xfId="0" applyNumberFormat="1" applyFont="1" applyFill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2" fillId="44" borderId="0" xfId="0" applyNumberFormat="1" applyFont="1" applyFill="1" applyBorder="1" applyAlignment="1" applyProtection="1">
      <alignment/>
      <protection/>
    </xf>
    <xf numFmtId="0" fontId="52" fillId="0" borderId="0" xfId="0" applyNumberFormat="1" applyFont="1" applyBorder="1" applyAlignment="1" applyProtection="1">
      <alignment horizontal="center" vertical="center"/>
      <protection/>
    </xf>
    <xf numFmtId="0" fontId="12" fillId="0" borderId="17" xfId="0" applyNumberFormat="1" applyFont="1" applyFill="1" applyBorder="1" applyAlignment="1" applyProtection="1">
      <alignment vertical="center"/>
      <protection/>
    </xf>
    <xf numFmtId="0" fontId="0" fillId="0" borderId="19" xfId="0" applyNumberFormat="1" applyFill="1" applyBorder="1" applyAlignment="1" applyProtection="1">
      <alignment/>
      <protection/>
    </xf>
    <xf numFmtId="166" fontId="50" fillId="47" borderId="40" xfId="0" applyNumberFormat="1" applyFont="1" applyFill="1" applyBorder="1" applyAlignment="1" applyProtection="1">
      <alignment vertical="center"/>
      <protection locked="0"/>
    </xf>
    <xf numFmtId="166" fontId="12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53" fillId="45" borderId="0" xfId="0" applyNumberFormat="1" applyFont="1" applyFill="1" applyAlignment="1" applyProtection="1">
      <alignment/>
      <protection/>
    </xf>
    <xf numFmtId="49" fontId="49" fillId="47" borderId="0" xfId="0" applyNumberFormat="1" applyFont="1" applyFill="1" applyBorder="1" applyAlignment="1" applyProtection="1">
      <alignment horizontal="center"/>
      <protection/>
    </xf>
    <xf numFmtId="0" fontId="0" fillId="47" borderId="0" xfId="0" applyNumberFormat="1" applyFill="1" applyBorder="1" applyAlignment="1" applyProtection="1">
      <alignment/>
      <protection/>
    </xf>
    <xf numFmtId="0" fontId="32" fillId="47" borderId="0" xfId="0" applyNumberFormat="1" applyFont="1" applyFill="1" applyBorder="1" applyAlignment="1" applyProtection="1">
      <alignment/>
      <protection/>
    </xf>
    <xf numFmtId="0" fontId="12" fillId="47" borderId="0" xfId="0" applyNumberFormat="1" applyFont="1" applyFill="1" applyBorder="1" applyAlignment="1" applyProtection="1">
      <alignment horizontal="left"/>
      <protection/>
    </xf>
    <xf numFmtId="0" fontId="54" fillId="47" borderId="0" xfId="0" applyNumberFormat="1" applyFont="1" applyFill="1" applyBorder="1" applyAlignment="1" applyProtection="1">
      <alignment horizontal="left"/>
      <protection/>
    </xf>
    <xf numFmtId="0" fontId="12" fillId="47" borderId="0" xfId="0" applyNumberFormat="1" applyFont="1" applyFill="1" applyBorder="1" applyAlignment="1" applyProtection="1">
      <alignment horizontal="center"/>
      <protection/>
    </xf>
    <xf numFmtId="0" fontId="12" fillId="47" borderId="0" xfId="0" applyNumberFormat="1" applyFon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left"/>
      <protection/>
    </xf>
    <xf numFmtId="49" fontId="32" fillId="0" borderId="0" xfId="0" applyNumberFormat="1" applyFont="1" applyBorder="1" applyAlignment="1" applyProtection="1">
      <alignment horizontal="left"/>
      <protection/>
    </xf>
    <xf numFmtId="0" fontId="5" fillId="0" borderId="0" xfId="0" applyNumberFormat="1" applyFont="1" applyBorder="1" applyAlignment="1" applyProtection="1">
      <alignment/>
      <protection/>
    </xf>
    <xf numFmtId="0" fontId="55" fillId="0" borderId="0" xfId="0" applyNumberFormat="1" applyFont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horizontal="center"/>
      <protection/>
    </xf>
    <xf numFmtId="0" fontId="34" fillId="0" borderId="0" xfId="0" applyNumberFormat="1" applyFont="1" applyBorder="1" applyAlignment="1" applyProtection="1">
      <alignment/>
      <protection/>
    </xf>
    <xf numFmtId="49" fontId="56" fillId="0" borderId="41" xfId="0" applyNumberFormat="1" applyFont="1" applyBorder="1" applyAlignment="1" applyProtection="1">
      <alignment horizontal="center"/>
      <protection/>
    </xf>
    <xf numFmtId="0" fontId="48" fillId="41" borderId="20" xfId="0" applyNumberFormat="1" applyFont="1" applyFill="1" applyBorder="1" applyAlignment="1" applyProtection="1">
      <alignment horizontal="center"/>
      <protection/>
    </xf>
    <xf numFmtId="0" fontId="3" fillId="41" borderId="42" xfId="0" applyNumberFormat="1" applyFont="1" applyFill="1" applyBorder="1" applyAlignment="1" applyProtection="1">
      <alignment horizontal="left"/>
      <protection/>
    </xf>
    <xf numFmtId="49" fontId="32" fillId="46" borderId="12" xfId="0" applyNumberFormat="1" applyFont="1" applyFill="1" applyBorder="1" applyAlignment="1" applyProtection="1">
      <alignment horizontal="center"/>
      <protection/>
    </xf>
    <xf numFmtId="0" fontId="32" fillId="46" borderId="13" xfId="0" applyNumberFormat="1" applyFont="1" applyFill="1" applyBorder="1" applyAlignment="1" applyProtection="1">
      <alignment horizontal="center"/>
      <protection/>
    </xf>
    <xf numFmtId="0" fontId="0" fillId="46" borderId="14" xfId="0" applyNumberFormat="1" applyFill="1" applyBorder="1" applyAlignment="1" applyProtection="1">
      <alignment/>
      <protection/>
    </xf>
    <xf numFmtId="0" fontId="2" fillId="0" borderId="0" xfId="0" applyNumberFormat="1" applyFont="1" applyAlignment="1" applyProtection="1">
      <alignment horizontal="left" indent="1"/>
      <protection/>
    </xf>
    <xf numFmtId="0" fontId="3" fillId="41" borderId="20" xfId="0" applyNumberFormat="1" applyFont="1" applyFill="1" applyBorder="1" applyAlignment="1" applyProtection="1">
      <alignment horizontal="left"/>
      <protection/>
    </xf>
    <xf numFmtId="0" fontId="3" fillId="41" borderId="43" xfId="0" applyNumberFormat="1" applyFont="1" applyFill="1" applyBorder="1" applyAlignment="1" applyProtection="1">
      <alignment horizontal="left" indent="1"/>
      <protection/>
    </xf>
    <xf numFmtId="49" fontId="32" fillId="46" borderId="15" xfId="0" applyNumberFormat="1" applyFont="1" applyFill="1" applyBorder="1" applyAlignment="1" applyProtection="1">
      <alignment horizontal="center"/>
      <protection/>
    </xf>
    <xf numFmtId="0" fontId="0" fillId="46" borderId="16" xfId="0" applyNumberFormat="1" applyFill="1" applyBorder="1" applyAlignment="1" applyProtection="1">
      <alignment/>
      <protection/>
    </xf>
    <xf numFmtId="0" fontId="32" fillId="46" borderId="0" xfId="0" applyNumberFormat="1" applyFont="1" applyFill="1" applyBorder="1" applyAlignment="1" applyProtection="1">
      <alignment horizontal="center"/>
      <protection/>
    </xf>
    <xf numFmtId="49" fontId="32" fillId="46" borderId="17" xfId="0" applyNumberFormat="1" applyFont="1" applyFill="1" applyBorder="1" applyAlignment="1" applyProtection="1">
      <alignment horizontal="center"/>
      <protection/>
    </xf>
    <xf numFmtId="0" fontId="0" fillId="46" borderId="19" xfId="0" applyNumberFormat="1" applyFill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49" fontId="0" fillId="0" borderId="12" xfId="0" applyNumberFormat="1" applyBorder="1" applyAlignment="1" applyProtection="1">
      <alignment horizontal="center"/>
      <protection/>
    </xf>
    <xf numFmtId="166" fontId="50" fillId="47" borderId="40" xfId="0" applyNumberFormat="1" applyFont="1" applyFill="1" applyBorder="1" applyAlignment="1" applyProtection="1">
      <alignment/>
      <protection locked="0"/>
    </xf>
    <xf numFmtId="49" fontId="0" fillId="0" borderId="44" xfId="0" applyNumberFormat="1" applyBorder="1" applyAlignment="1" applyProtection="1">
      <alignment horizontal="center"/>
      <protection/>
    </xf>
    <xf numFmtId="0" fontId="0" fillId="0" borderId="44" xfId="0" applyNumberFormat="1" applyBorder="1" applyAlignment="1" applyProtection="1">
      <alignment/>
      <protection/>
    </xf>
    <xf numFmtId="0" fontId="32" fillId="0" borderId="44" xfId="0" applyNumberFormat="1" applyFont="1" applyBorder="1" applyAlignment="1" applyProtection="1">
      <alignment/>
      <protection/>
    </xf>
    <xf numFmtId="0" fontId="32" fillId="0" borderId="44" xfId="0" applyNumberFormat="1" applyFont="1" applyBorder="1" applyAlignment="1" applyProtection="1">
      <alignment horizontal="left"/>
      <protection/>
    </xf>
    <xf numFmtId="49" fontId="32" fillId="0" borderId="44" xfId="0" applyNumberFormat="1" applyFont="1" applyBorder="1" applyAlignment="1" applyProtection="1">
      <alignment horizontal="center"/>
      <protection/>
    </xf>
    <xf numFmtId="0" fontId="32" fillId="0" borderId="44" xfId="0" applyNumberFormat="1" applyFont="1" applyBorder="1" applyAlignment="1" applyProtection="1">
      <alignment horizontal="center"/>
      <protection/>
    </xf>
    <xf numFmtId="0" fontId="2" fillId="41" borderId="45" xfId="0" applyNumberFormat="1" applyFont="1" applyFill="1" applyBorder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 applyProtection="1">
      <alignment horizontal="center" vertical="center"/>
      <protection hidden="1"/>
    </xf>
    <xf numFmtId="0" fontId="57" fillId="41" borderId="0" xfId="0" applyNumberFormat="1" applyFont="1" applyFill="1" applyAlignment="1" applyProtection="1">
      <alignment horizontal="center" vertical="center"/>
      <protection hidden="1"/>
    </xf>
    <xf numFmtId="0" fontId="32" fillId="41" borderId="0" xfId="0" applyNumberFormat="1" applyFont="1" applyFill="1" applyAlignment="1" applyProtection="1">
      <alignment/>
      <protection hidden="1"/>
    </xf>
    <xf numFmtId="0" fontId="42" fillId="0" borderId="0" xfId="0" applyNumberFormat="1" applyFont="1" applyAlignment="1" applyProtection="1">
      <alignment/>
      <protection hidden="1"/>
    </xf>
    <xf numFmtId="0" fontId="32" fillId="0" borderId="0" xfId="0" applyNumberFormat="1" applyFont="1" applyAlignment="1" applyProtection="1">
      <alignment/>
      <protection hidden="1"/>
    </xf>
    <xf numFmtId="0" fontId="32" fillId="47" borderId="0" xfId="0" applyNumberFormat="1" applyFont="1" applyFill="1" applyAlignment="1" applyProtection="1">
      <alignment/>
      <protection hidden="1"/>
    </xf>
    <xf numFmtId="0" fontId="32" fillId="0" borderId="0" xfId="0" applyNumberFormat="1" applyFont="1" applyFill="1" applyAlignment="1" applyProtection="1">
      <alignment/>
      <protection hidden="1"/>
    </xf>
    <xf numFmtId="0" fontId="32" fillId="0" borderId="0" xfId="0" applyNumberFormat="1" applyFont="1" applyAlignment="1" applyProtection="1">
      <alignment horizontal="right" vertical="center"/>
      <protection hidden="1"/>
    </xf>
    <xf numFmtId="0" fontId="2" fillId="0" borderId="0" xfId="0" applyNumberFormat="1" applyFont="1" applyAlignment="1" applyProtection="1">
      <alignment/>
      <protection hidden="1"/>
    </xf>
    <xf numFmtId="0" fontId="32" fillId="47" borderId="46" xfId="0" applyNumberFormat="1" applyFont="1" applyFill="1" applyBorder="1" applyAlignment="1" applyProtection="1">
      <alignment horizontal="center" vertical="center"/>
      <protection hidden="1"/>
    </xf>
    <xf numFmtId="0" fontId="58" fillId="41" borderId="0" xfId="0" applyNumberFormat="1" applyFont="1" applyFill="1" applyBorder="1" applyAlignment="1" applyProtection="1">
      <alignment vertical="center" wrapText="1"/>
      <protection hidden="1"/>
    </xf>
    <xf numFmtId="0" fontId="59" fillId="47" borderId="47" xfId="0" applyNumberFormat="1" applyFont="1" applyFill="1" applyBorder="1" applyAlignment="1" applyProtection="1">
      <alignment vertical="center" wrapText="1"/>
      <protection hidden="1"/>
    </xf>
    <xf numFmtId="0" fontId="59" fillId="47" borderId="48" xfId="0" applyNumberFormat="1" applyFont="1" applyFill="1" applyBorder="1" applyAlignment="1" applyProtection="1">
      <alignment vertical="center" wrapText="1"/>
      <protection hidden="1"/>
    </xf>
    <xf numFmtId="0" fontId="59" fillId="0" borderId="0" xfId="0" applyNumberFormat="1" applyFont="1" applyFill="1" applyBorder="1" applyAlignment="1" applyProtection="1">
      <alignment vertical="center" wrapText="1"/>
      <protection hidden="1"/>
    </xf>
    <xf numFmtId="0" fontId="33" fillId="0" borderId="0" xfId="0" applyNumberFormat="1" applyFont="1" applyAlignment="1" applyProtection="1">
      <alignment horizontal="center" vertical="center" wrapText="1"/>
      <protection hidden="1"/>
    </xf>
    <xf numFmtId="0" fontId="8" fillId="0" borderId="0" xfId="0" applyNumberFormat="1" applyFont="1" applyAlignment="1" applyProtection="1">
      <alignment/>
      <protection hidden="1"/>
    </xf>
    <xf numFmtId="0" fontId="0" fillId="44" borderId="0" xfId="0" applyFill="1" applyAlignment="1">
      <alignment/>
    </xf>
    <xf numFmtId="0" fontId="32" fillId="42" borderId="49" xfId="0" applyNumberFormat="1" applyFont="1" applyFill="1" applyBorder="1" applyAlignment="1" applyProtection="1">
      <alignment horizontal="center" vertical="center"/>
      <protection hidden="1"/>
    </xf>
    <xf numFmtId="0" fontId="57" fillId="41" borderId="0" xfId="0" applyNumberFormat="1" applyFont="1" applyFill="1" applyBorder="1" applyAlignment="1" applyProtection="1">
      <alignment horizontal="center" vertical="center"/>
      <protection hidden="1"/>
    </xf>
    <xf numFmtId="0" fontId="48" fillId="41" borderId="0" xfId="0" applyNumberFormat="1" applyFont="1" applyFill="1" applyAlignment="1" applyProtection="1">
      <alignment horizontal="center"/>
      <protection hidden="1"/>
    </xf>
    <xf numFmtId="0" fontId="61" fillId="0" borderId="12" xfId="0" applyNumberFormat="1" applyFont="1" applyBorder="1" applyAlignment="1" applyProtection="1">
      <alignment horizontal="left" vertical="top"/>
      <protection hidden="1"/>
    </xf>
    <xf numFmtId="0" fontId="62" fillId="0" borderId="13" xfId="0" applyNumberFormat="1" applyFont="1" applyFill="1" applyBorder="1" applyAlignment="1" applyProtection="1">
      <alignment vertical="center" wrapText="1" shrinkToFit="1"/>
      <protection hidden="1"/>
    </xf>
    <xf numFmtId="0" fontId="62" fillId="0" borderId="14" xfId="0" applyNumberFormat="1" applyFont="1" applyFill="1" applyBorder="1" applyAlignment="1" applyProtection="1">
      <alignment vertical="center" wrapText="1" shrinkToFit="1"/>
      <protection hidden="1"/>
    </xf>
    <xf numFmtId="0" fontId="12" fillId="41" borderId="50" xfId="0" applyNumberFormat="1" applyFont="1" applyFill="1" applyBorder="1" applyAlignment="1" applyProtection="1">
      <alignment/>
      <protection hidden="1"/>
    </xf>
    <xf numFmtId="0" fontId="12" fillId="0" borderId="0" xfId="0" applyNumberFormat="1" applyFont="1" applyFill="1" applyBorder="1" applyAlignment="1" applyProtection="1">
      <alignment/>
      <protection hidden="1"/>
    </xf>
    <xf numFmtId="0" fontId="64" fillId="0" borderId="51" xfId="0" applyNumberFormat="1" applyFont="1" applyBorder="1" applyAlignment="1" applyProtection="1">
      <alignment horizontal="center" vertical="center"/>
      <protection hidden="1"/>
    </xf>
    <xf numFmtId="0" fontId="8" fillId="0" borderId="0" xfId="0" applyNumberFormat="1" applyFont="1" applyBorder="1" applyAlignment="1" applyProtection="1">
      <alignment/>
      <protection hidden="1"/>
    </xf>
    <xf numFmtId="0" fontId="32" fillId="44" borderId="0" xfId="0" applyNumberFormat="1" applyFont="1" applyFill="1" applyBorder="1" applyAlignment="1" applyProtection="1">
      <alignment/>
      <protection hidden="1"/>
    </xf>
    <xf numFmtId="0" fontId="32" fillId="0" borderId="0" xfId="0" applyNumberFormat="1" applyFont="1" applyBorder="1" applyAlignment="1" applyProtection="1">
      <alignment/>
      <protection hidden="1"/>
    </xf>
    <xf numFmtId="0" fontId="58" fillId="41" borderId="0" xfId="0" applyNumberFormat="1" applyFont="1" applyFill="1" applyBorder="1" applyAlignment="1" applyProtection="1">
      <alignment horizontal="center" vertical="center" wrapText="1"/>
      <protection hidden="1"/>
    </xf>
    <xf numFmtId="0" fontId="50" fillId="41" borderId="0" xfId="0" applyNumberFormat="1" applyFont="1" applyFill="1" applyAlignment="1" applyProtection="1">
      <alignment horizontal="left" vertical="center" wrapText="1" shrinkToFit="1"/>
      <protection hidden="1"/>
    </xf>
    <xf numFmtId="0" fontId="65" fillId="41" borderId="50" xfId="0" applyNumberFormat="1" applyFont="1" applyFill="1" applyBorder="1" applyAlignment="1" applyProtection="1">
      <alignment horizontal="center"/>
      <protection hidden="1"/>
    </xf>
    <xf numFmtId="0" fontId="65" fillId="0" borderId="0" xfId="0" applyNumberFormat="1" applyFont="1" applyFill="1" applyBorder="1" applyAlignment="1" applyProtection="1">
      <alignment horizontal="center"/>
      <protection hidden="1"/>
    </xf>
    <xf numFmtId="0" fontId="32" fillId="0" borderId="0" xfId="0" applyNumberFormat="1" applyFont="1" applyBorder="1" applyAlignment="1" applyProtection="1">
      <alignment horizontal="right" vertical="center"/>
      <protection hidden="1"/>
    </xf>
    <xf numFmtId="0" fontId="2" fillId="0" borderId="0" xfId="0" applyNumberFormat="1" applyFont="1" applyBorder="1" applyAlignment="1" applyProtection="1">
      <alignment/>
      <protection hidden="1"/>
    </xf>
    <xf numFmtId="0" fontId="62" fillId="0" borderId="35" xfId="0" applyNumberFormat="1" applyFont="1" applyFill="1" applyBorder="1" applyAlignment="1" applyProtection="1">
      <alignment horizontal="center" vertical="center" textRotation="90"/>
      <protection hidden="1"/>
    </xf>
    <xf numFmtId="0" fontId="12" fillId="41" borderId="0" xfId="0" applyNumberFormat="1" applyFont="1" applyFill="1" applyBorder="1" applyAlignment="1" applyProtection="1">
      <alignment/>
      <protection hidden="1"/>
    </xf>
    <xf numFmtId="0" fontId="32" fillId="48" borderId="52" xfId="0" applyNumberFormat="1" applyFont="1" applyFill="1" applyBorder="1" applyAlignment="1" applyProtection="1">
      <alignment horizontal="center" vertical="center"/>
      <protection hidden="1"/>
    </xf>
    <xf numFmtId="0" fontId="32" fillId="48" borderId="53" xfId="0" applyNumberFormat="1" applyFont="1" applyFill="1" applyBorder="1" applyAlignment="1" applyProtection="1">
      <alignment/>
      <protection hidden="1"/>
    </xf>
    <xf numFmtId="0" fontId="42" fillId="48" borderId="53" xfId="0" applyNumberFormat="1" applyFont="1" applyFill="1" applyBorder="1" applyAlignment="1" applyProtection="1">
      <alignment/>
      <protection hidden="1"/>
    </xf>
    <xf numFmtId="0" fontId="32" fillId="48" borderId="54" xfId="0" applyNumberFormat="1" applyFont="1" applyFill="1" applyBorder="1" applyAlignment="1" applyProtection="1">
      <alignment/>
      <protection hidden="1"/>
    </xf>
    <xf numFmtId="0" fontId="32" fillId="0" borderId="0" xfId="0" applyNumberFormat="1" applyFont="1" applyFill="1" applyBorder="1" applyAlignment="1" applyProtection="1">
      <alignment/>
      <protection hidden="1"/>
    </xf>
    <xf numFmtId="0" fontId="32" fillId="44" borderId="0" xfId="0" applyNumberFormat="1" applyFont="1" applyFill="1" applyAlignment="1" applyProtection="1">
      <alignment/>
      <protection hidden="1"/>
    </xf>
    <xf numFmtId="0" fontId="32" fillId="48" borderId="46" xfId="0" applyNumberFormat="1" applyFont="1" applyFill="1" applyBorder="1" applyAlignment="1" applyProtection="1">
      <alignment horizontal="center" vertical="center"/>
      <protection hidden="1"/>
    </xf>
    <xf numFmtId="0" fontId="32" fillId="48" borderId="47" xfId="0" applyNumberFormat="1" applyFont="1" applyFill="1" applyBorder="1" applyAlignment="1" applyProtection="1">
      <alignment/>
      <protection hidden="1"/>
    </xf>
    <xf numFmtId="0" fontId="42" fillId="48" borderId="47" xfId="0" applyNumberFormat="1" applyFont="1" applyFill="1" applyBorder="1" applyAlignment="1" applyProtection="1">
      <alignment/>
      <protection hidden="1"/>
    </xf>
    <xf numFmtId="0" fontId="32" fillId="48" borderId="55" xfId="0" applyNumberFormat="1" applyFont="1" applyFill="1" applyBorder="1" applyAlignment="1" applyProtection="1">
      <alignment/>
      <protection hidden="1"/>
    </xf>
    <xf numFmtId="0" fontId="32" fillId="0" borderId="56" xfId="0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 horizontal="center"/>
    </xf>
    <xf numFmtId="0" fontId="66" fillId="41" borderId="57" xfId="0" applyNumberFormat="1" applyFont="1" applyFill="1" applyBorder="1" applyAlignment="1" applyProtection="1">
      <alignment horizontal="center" vertical="center"/>
      <protection hidden="1"/>
    </xf>
    <xf numFmtId="0" fontId="42" fillId="0" borderId="12" xfId="0" applyNumberFormat="1" applyFont="1" applyBorder="1" applyAlignment="1" applyProtection="1">
      <alignment horizontal="left" vertical="top"/>
      <protection hidden="1"/>
    </xf>
    <xf numFmtId="0" fontId="50" fillId="0" borderId="13" xfId="0" applyNumberFormat="1" applyFont="1" applyFill="1" applyBorder="1" applyAlignment="1" applyProtection="1">
      <alignment vertical="center" wrapText="1" shrinkToFit="1"/>
      <protection hidden="1"/>
    </xf>
    <xf numFmtId="0" fontId="50" fillId="0" borderId="14" xfId="0" applyNumberFormat="1" applyFont="1" applyFill="1" applyBorder="1" applyAlignment="1" applyProtection="1">
      <alignment vertical="center" wrapText="1" shrinkToFit="1"/>
      <protection hidden="1"/>
    </xf>
    <xf numFmtId="0" fontId="68" fillId="41" borderId="50" xfId="0" applyNumberFormat="1" applyFont="1" applyFill="1" applyBorder="1" applyAlignment="1" applyProtection="1">
      <alignment horizontal="center" vertical="center" wrapText="1"/>
      <protection hidden="1"/>
    </xf>
    <xf numFmtId="0" fontId="6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9" fillId="49" borderId="0" xfId="0" applyNumberFormat="1" applyFont="1" applyFill="1" applyAlignment="1" applyProtection="1">
      <alignment horizontal="right" vertical="center"/>
      <protection hidden="1"/>
    </xf>
    <xf numFmtId="0" fontId="70" fillId="0" borderId="20" xfId="0" applyNumberFormat="1" applyFont="1" applyBorder="1" applyAlignment="1" applyProtection="1">
      <alignment horizontal="center" vertical="center"/>
      <protection locked="0"/>
    </xf>
    <xf numFmtId="0" fontId="71" fillId="0" borderId="0" xfId="0" applyNumberFormat="1" applyFont="1" applyBorder="1" applyAlignment="1" applyProtection="1">
      <alignment vertical="center" wrapText="1"/>
      <protection hidden="1"/>
    </xf>
    <xf numFmtId="0" fontId="58" fillId="41" borderId="58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/>
    </xf>
    <xf numFmtId="0" fontId="73" fillId="0" borderId="35" xfId="0" applyNumberFormat="1" applyFont="1" applyFill="1" applyBorder="1" applyAlignment="1" applyProtection="1">
      <alignment horizontal="center" vertical="center" textRotation="90"/>
      <protection hidden="1"/>
    </xf>
    <xf numFmtId="0" fontId="12" fillId="48" borderId="53" xfId="0" applyNumberFormat="1" applyFont="1" applyFill="1" applyBorder="1" applyAlignment="1" applyProtection="1">
      <alignment/>
      <protection hidden="1"/>
    </xf>
    <xf numFmtId="0" fontId="72" fillId="0" borderId="0" xfId="0" applyNumberFormat="1" applyFont="1" applyBorder="1" applyAlignment="1" applyProtection="1">
      <alignment horizontal="center" vertical="center"/>
      <protection hidden="1"/>
    </xf>
    <xf numFmtId="0" fontId="74" fillId="0" borderId="0" xfId="0" applyNumberFormat="1" applyFont="1" applyBorder="1" applyAlignment="1" applyProtection="1">
      <alignment horizontal="center" vertical="center" wrapText="1"/>
      <protection hidden="1"/>
    </xf>
    <xf numFmtId="0" fontId="32" fillId="44" borderId="0" xfId="0" applyNumberFormat="1" applyFont="1" applyFill="1" applyAlignment="1" applyProtection="1">
      <alignment/>
      <protection hidden="1"/>
    </xf>
    <xf numFmtId="0" fontId="26" fillId="0" borderId="0" xfId="0" applyFont="1" applyAlignment="1">
      <alignment horizontal="center"/>
    </xf>
    <xf numFmtId="0" fontId="50" fillId="0" borderId="0" xfId="0" applyNumberFormat="1" applyFont="1" applyAlignment="1" applyProtection="1">
      <alignment horizontal="right" vertical="center"/>
      <protection hidden="1"/>
    </xf>
    <xf numFmtId="0" fontId="59" fillId="0" borderId="0" xfId="0" applyNumberFormat="1" applyFont="1" applyAlignment="1" applyProtection="1">
      <alignment horizontal="center" vertical="center"/>
      <protection hidden="1"/>
    </xf>
    <xf numFmtId="0" fontId="70" fillId="0" borderId="0" xfId="0" applyNumberFormat="1" applyFont="1" applyAlignment="1" applyProtection="1">
      <alignment horizontal="center" vertical="center"/>
      <protection hidden="1"/>
    </xf>
    <xf numFmtId="0" fontId="46" fillId="44" borderId="0" xfId="0" applyNumberFormat="1" applyFont="1" applyFill="1" applyAlignment="1" applyProtection="1">
      <alignment horizontal="center"/>
      <protection/>
    </xf>
    <xf numFmtId="0" fontId="69" fillId="49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NumberFormat="1" applyFont="1" applyAlignment="1" applyProtection="1">
      <alignment horizontal="right" vertical="center"/>
      <protection hidden="1"/>
    </xf>
    <xf numFmtId="0" fontId="3" fillId="0" borderId="0" xfId="0" applyNumberFormat="1" applyFont="1" applyAlignment="1" applyProtection="1">
      <alignment/>
      <protection hidden="1"/>
    </xf>
    <xf numFmtId="0" fontId="29" fillId="44" borderId="0" xfId="0" applyNumberFormat="1" applyFont="1" applyFill="1" applyAlignment="1" applyProtection="1">
      <alignment horizontal="center"/>
      <protection/>
    </xf>
    <xf numFmtId="0" fontId="75" fillId="44" borderId="0" xfId="0" applyNumberFormat="1" applyFont="1" applyFill="1" applyAlignment="1" applyProtection="1">
      <alignment horizontal="center" vertical="center"/>
      <protection/>
    </xf>
    <xf numFmtId="0" fontId="75" fillId="44" borderId="0" xfId="0" applyFont="1" applyFill="1" applyAlignment="1">
      <alignment horizontal="center" vertical="center"/>
    </xf>
    <xf numFmtId="0" fontId="2" fillId="41" borderId="0" xfId="0" applyNumberFormat="1" applyFont="1" applyFill="1" applyAlignment="1" applyProtection="1">
      <alignment/>
      <protection hidden="1"/>
    </xf>
    <xf numFmtId="49" fontId="0" fillId="0" borderId="0" xfId="0" applyNumberFormat="1" applyAlignment="1" applyProtection="1">
      <alignment/>
      <protection/>
    </xf>
    <xf numFmtId="49" fontId="78" fillId="0" borderId="0" xfId="0" applyNumberFormat="1" applyFont="1" applyAlignment="1" applyProtection="1">
      <alignment horizontal="center"/>
      <protection/>
    </xf>
    <xf numFmtId="0" fontId="49" fillId="0" borderId="0" xfId="0" applyNumberFormat="1" applyFont="1" applyAlignment="1" applyProtection="1">
      <alignment/>
      <protection/>
    </xf>
    <xf numFmtId="49" fontId="49" fillId="0" borderId="0" xfId="0" applyNumberFormat="1" applyFont="1" applyAlignment="1" applyProtection="1">
      <alignment/>
      <protection/>
    </xf>
    <xf numFmtId="49" fontId="78" fillId="0" borderId="0" xfId="0" applyNumberFormat="1" applyFont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/>
      <protection/>
    </xf>
    <xf numFmtId="49" fontId="1" fillId="0" borderId="59" xfId="84" applyNumberFormat="1" applyFont="1" applyBorder="1" applyAlignment="1" applyProtection="1">
      <alignment horizontal="center"/>
      <protection/>
    </xf>
    <xf numFmtId="49" fontId="0" fillId="47" borderId="0" xfId="0" applyNumberFormat="1" applyFont="1" applyFill="1" applyAlignment="1" applyProtection="1">
      <alignment/>
      <protection/>
    </xf>
    <xf numFmtId="0" fontId="0" fillId="47" borderId="0" xfId="0" applyNumberFormat="1" applyFont="1" applyFill="1" applyAlignment="1" applyProtection="1">
      <alignment/>
      <protection/>
    </xf>
    <xf numFmtId="49" fontId="79" fillId="47" borderId="0" xfId="0" applyNumberFormat="1" applyFont="1" applyFill="1" applyAlignment="1" applyProtection="1">
      <alignment/>
      <protection/>
    </xf>
    <xf numFmtId="0" fontId="80" fillId="0" borderId="59" xfId="84" applyFont="1" applyBorder="1" applyAlignment="1" applyProtection="1">
      <alignment/>
      <protection/>
    </xf>
    <xf numFmtId="0" fontId="0" fillId="47" borderId="0" xfId="0" applyNumberFormat="1" applyFont="1" applyFill="1" applyAlignment="1" applyProtection="1">
      <alignment/>
      <protection/>
    </xf>
    <xf numFmtId="49" fontId="1" fillId="0" borderId="31" xfId="84" applyNumberFormat="1" applyFont="1" applyBorder="1" applyAlignment="1" applyProtection="1">
      <alignment horizontal="center"/>
      <protection/>
    </xf>
    <xf numFmtId="0" fontId="80" fillId="0" borderId="31" xfId="84" applyFont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0" fontId="80" fillId="0" borderId="31" xfId="84" applyFont="1" applyBorder="1" applyAlignment="1" applyProtection="1">
      <alignment/>
      <protection/>
    </xf>
    <xf numFmtId="0" fontId="80" fillId="0" borderId="31" xfId="84" applyFont="1" applyFill="1" applyBorder="1" applyAlignment="1" applyProtection="1">
      <alignment/>
      <protection/>
    </xf>
    <xf numFmtId="49" fontId="79" fillId="0" borderId="0" xfId="0" applyNumberFormat="1" applyFont="1" applyAlignment="1" applyProtection="1">
      <alignment/>
      <protection/>
    </xf>
    <xf numFmtId="0" fontId="80" fillId="0" borderId="31" xfId="0" applyFont="1" applyBorder="1" applyAlignment="1" applyProtection="1">
      <alignment/>
      <protection/>
    </xf>
    <xf numFmtId="0" fontId="80" fillId="0" borderId="31" xfId="0" applyFont="1" applyBorder="1" applyAlignment="1" applyProtection="1">
      <alignment horizontal="left"/>
      <protection/>
    </xf>
    <xf numFmtId="0" fontId="80" fillId="0" borderId="60" xfId="84" applyFont="1" applyBorder="1" applyAlignment="1" applyProtection="1">
      <alignment/>
      <protection/>
    </xf>
    <xf numFmtId="49" fontId="1" fillId="0" borderId="31" xfId="0" applyNumberFormat="1" applyFont="1" applyBorder="1" applyAlignment="1" applyProtection="1">
      <alignment horizontal="center"/>
      <protection/>
    </xf>
    <xf numFmtId="49" fontId="1" fillId="0" borderId="60" xfId="0" applyNumberFormat="1" applyFont="1" applyBorder="1" applyAlignment="1" applyProtection="1">
      <alignment horizontal="center"/>
      <protection/>
    </xf>
    <xf numFmtId="0" fontId="83" fillId="41" borderId="61" xfId="0" applyFont="1" applyFill="1" applyBorder="1" applyAlignment="1" applyProtection="1">
      <alignment horizontal="center"/>
      <protection/>
    </xf>
    <xf numFmtId="0" fontId="56" fillId="0" borderId="0" xfId="0" applyNumberFormat="1" applyFont="1" applyBorder="1" applyAlignment="1" applyProtection="1">
      <alignment horizontal="left"/>
      <protection/>
    </xf>
    <xf numFmtId="0" fontId="32" fillId="0" borderId="62" xfId="0" applyNumberFormat="1" applyFont="1" applyBorder="1" applyAlignment="1" applyProtection="1">
      <alignment/>
      <protection/>
    </xf>
    <xf numFmtId="0" fontId="11" fillId="0" borderId="63" xfId="0" applyNumberFormat="1" applyFont="1" applyBorder="1" applyAlignment="1" applyProtection="1">
      <alignment horizontal="left"/>
      <protection/>
    </xf>
    <xf numFmtId="49" fontId="32" fillId="0" borderId="64" xfId="0" applyNumberFormat="1" applyFont="1" applyBorder="1" applyAlignment="1" applyProtection="1">
      <alignment horizontal="center"/>
      <protection/>
    </xf>
    <xf numFmtId="49" fontId="32" fillId="0" borderId="64" xfId="0" applyNumberFormat="1" applyFont="1" applyFill="1" applyBorder="1" applyAlignment="1" applyProtection="1">
      <alignment horizontal="center"/>
      <protection/>
    </xf>
    <xf numFmtId="0" fontId="78" fillId="0" borderId="0" xfId="0" applyNumberFormat="1" applyFont="1" applyAlignment="1" applyProtection="1">
      <alignment horizontal="left"/>
      <protection/>
    </xf>
    <xf numFmtId="0" fontId="78" fillId="0" borderId="0" xfId="0" applyNumberFormat="1" applyFont="1" applyAlignment="1" applyProtection="1">
      <alignment horizontal="left" vertical="top"/>
      <protection/>
    </xf>
    <xf numFmtId="49" fontId="128" fillId="0" borderId="65" xfId="0" applyNumberFormat="1" applyFont="1" applyBorder="1" applyAlignment="1">
      <alignment horizontal="left" vertical="top"/>
    </xf>
    <xf numFmtId="0" fontId="128" fillId="0" borderId="65" xfId="0" applyFont="1" applyBorder="1" applyAlignment="1">
      <alignment horizontal="left"/>
    </xf>
    <xf numFmtId="0" fontId="82" fillId="41" borderId="61" xfId="0" applyFont="1" applyFill="1" applyBorder="1" applyAlignment="1" applyProtection="1">
      <alignment horizontal="left"/>
      <protection/>
    </xf>
    <xf numFmtId="49" fontId="85" fillId="0" borderId="31" xfId="0" applyNumberFormat="1" applyFont="1" applyBorder="1" applyAlignment="1" applyProtection="1">
      <alignment horizontal="center"/>
      <protection/>
    </xf>
    <xf numFmtId="49" fontId="85" fillId="0" borderId="31" xfId="84" applyNumberFormat="1" applyFont="1" applyBorder="1" applyAlignment="1" applyProtection="1">
      <alignment horizontal="center"/>
      <protection/>
    </xf>
    <xf numFmtId="49" fontId="85" fillId="0" borderId="60" xfId="0" applyNumberFormat="1" applyFont="1" applyBorder="1" applyAlignment="1" applyProtection="1">
      <alignment horizontal="center"/>
      <protection/>
    </xf>
    <xf numFmtId="49" fontId="85" fillId="0" borderId="60" xfId="84" applyNumberFormat="1" applyFont="1" applyBorder="1" applyAlignment="1" applyProtection="1">
      <alignment horizontal="center"/>
      <protection/>
    </xf>
    <xf numFmtId="49" fontId="85" fillId="0" borderId="59" xfId="0" applyNumberFormat="1" applyFont="1" applyBorder="1" applyAlignment="1" applyProtection="1">
      <alignment horizontal="center"/>
      <protection/>
    </xf>
    <xf numFmtId="0" fontId="0" fillId="6" borderId="0" xfId="0" applyNumberFormat="1" applyFont="1" applyFill="1" applyAlignment="1" applyProtection="1">
      <alignment/>
      <protection/>
    </xf>
    <xf numFmtId="49" fontId="128" fillId="0" borderId="31" xfId="0" applyNumberFormat="1" applyFont="1" applyBorder="1" applyAlignment="1">
      <alignment horizontal="left" vertical="top"/>
    </xf>
    <xf numFmtId="0" fontId="80" fillId="0" borderId="65" xfId="0" applyFont="1" applyBorder="1" applyAlignment="1" applyProtection="1">
      <alignment horizontal="left"/>
      <protection/>
    </xf>
    <xf numFmtId="0" fontId="26" fillId="6" borderId="0" xfId="0" applyNumberFormat="1" applyFont="1" applyFill="1" applyAlignment="1" applyProtection="1">
      <alignment/>
      <protection/>
    </xf>
    <xf numFmtId="49" fontId="23" fillId="6" borderId="0" xfId="0" applyNumberFormat="1" applyFont="1" applyFill="1" applyAlignment="1" applyProtection="1">
      <alignment horizontal="center"/>
      <protection/>
    </xf>
    <xf numFmtId="0" fontId="23" fillId="6" borderId="0" xfId="0" applyNumberFormat="1" applyFont="1" applyFill="1" applyAlignment="1" applyProtection="1">
      <alignment horizontal="left"/>
      <protection/>
    </xf>
    <xf numFmtId="49" fontId="29" fillId="6" borderId="0" xfId="0" applyNumberFormat="1" applyFont="1" applyFill="1" applyAlignment="1" applyProtection="1" quotePrefix="1">
      <alignment/>
      <protection/>
    </xf>
    <xf numFmtId="0" fontId="17" fillId="0" borderId="66" xfId="0" applyNumberFormat="1" applyFont="1" applyBorder="1" applyAlignment="1">
      <alignment/>
    </xf>
    <xf numFmtId="0" fontId="20" fillId="0" borderId="67" xfId="0" applyNumberFormat="1" applyFont="1" applyBorder="1" applyAlignment="1">
      <alignment/>
    </xf>
    <xf numFmtId="0" fontId="17" fillId="0" borderId="68" xfId="0" applyNumberFormat="1" applyFont="1" applyBorder="1" applyAlignment="1">
      <alignment/>
    </xf>
    <xf numFmtId="0" fontId="20" fillId="0" borderId="69" xfId="0" applyNumberFormat="1" applyFont="1" applyBorder="1" applyAlignment="1">
      <alignment/>
    </xf>
    <xf numFmtId="0" fontId="17" fillId="0" borderId="70" xfId="0" applyNumberFormat="1" applyFont="1" applyBorder="1" applyAlignment="1">
      <alignment/>
    </xf>
    <xf numFmtId="0" fontId="21" fillId="0" borderId="67" xfId="0" applyNumberFormat="1" applyFont="1" applyBorder="1" applyAlignment="1">
      <alignment/>
    </xf>
    <xf numFmtId="0" fontId="19" fillId="0" borderId="0" xfId="0" applyNumberFormat="1" applyFont="1" applyFill="1" applyBorder="1" applyAlignment="1">
      <alignment wrapText="1"/>
    </xf>
    <xf numFmtId="0" fontId="19" fillId="50" borderId="67" xfId="0" applyNumberFormat="1" applyFont="1" applyFill="1" applyBorder="1" applyAlignment="1">
      <alignment horizontal="left"/>
    </xf>
    <xf numFmtId="0" fontId="17" fillId="50" borderId="68" xfId="0" applyNumberFormat="1" applyFont="1" applyFill="1" applyBorder="1" applyAlignment="1">
      <alignment/>
    </xf>
    <xf numFmtId="0" fontId="19" fillId="50" borderId="67" xfId="0" applyNumberFormat="1" applyFont="1" applyFill="1" applyBorder="1" applyAlignment="1">
      <alignment horizontal="center"/>
    </xf>
    <xf numFmtId="0" fontId="20" fillId="44" borderId="71" xfId="0" applyFont="1" applyFill="1" applyBorder="1" applyAlignment="1">
      <alignment horizontal="center"/>
    </xf>
    <xf numFmtId="0" fontId="20" fillId="44" borderId="72" xfId="0" applyNumberFormat="1" applyFont="1" applyFill="1" applyBorder="1" applyAlignment="1">
      <alignment horizontal="center" vertical="center"/>
    </xf>
    <xf numFmtId="0" fontId="22" fillId="51" borderId="0" xfId="0" applyNumberFormat="1" applyFont="1" applyFill="1" applyBorder="1" applyAlignment="1">
      <alignment horizontal="center" vertical="top" wrapText="1"/>
    </xf>
    <xf numFmtId="0" fontId="17" fillId="52" borderId="0" xfId="0" applyNumberFormat="1" applyFont="1" applyFill="1" applyBorder="1" applyAlignment="1">
      <alignment/>
    </xf>
    <xf numFmtId="0" fontId="129" fillId="0" borderId="67" xfId="0" applyNumberFormat="1" applyFont="1" applyBorder="1" applyAlignment="1">
      <alignment/>
    </xf>
    <xf numFmtId="0" fontId="17" fillId="0" borderId="67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0" fillId="52" borderId="0" xfId="0" applyFill="1" applyAlignment="1">
      <alignment/>
    </xf>
    <xf numFmtId="0" fontId="0" fillId="51" borderId="0" xfId="0" applyNumberFormat="1" applyFont="1" applyFill="1" applyAlignment="1" applyProtection="1">
      <alignment/>
      <protection/>
    </xf>
    <xf numFmtId="0" fontId="0" fillId="52" borderId="0" xfId="0" applyNumberFormat="1" applyFill="1" applyAlignment="1" applyProtection="1">
      <alignment/>
      <protection/>
    </xf>
    <xf numFmtId="0" fontId="26" fillId="53" borderId="0" xfId="0" applyNumberFormat="1" applyFont="1" applyFill="1" applyAlignment="1" applyProtection="1">
      <alignment/>
      <protection/>
    </xf>
    <xf numFmtId="0" fontId="26" fillId="0" borderId="0" xfId="0" applyNumberFormat="1" applyFont="1" applyAlignment="1" applyProtection="1">
      <alignment/>
      <protection/>
    </xf>
    <xf numFmtId="0" fontId="26" fillId="7" borderId="0" xfId="0" applyNumberFormat="1" applyFont="1" applyFill="1" applyAlignment="1" applyProtection="1">
      <alignment/>
      <protection/>
    </xf>
    <xf numFmtId="0" fontId="26" fillId="12" borderId="0" xfId="0" applyNumberFormat="1" applyFont="1" applyFill="1" applyAlignment="1" applyProtection="1">
      <alignment/>
      <protection/>
    </xf>
    <xf numFmtId="0" fontId="86" fillId="6" borderId="0" xfId="0" applyNumberFormat="1" applyFont="1" applyFill="1" applyAlignment="1" applyProtection="1">
      <alignment/>
      <protection/>
    </xf>
    <xf numFmtId="0" fontId="33" fillId="52" borderId="0" xfId="0" applyNumberFormat="1" applyFont="1" applyFill="1" applyAlignment="1" applyProtection="1">
      <alignment/>
      <protection/>
    </xf>
    <xf numFmtId="0" fontId="33" fillId="51" borderId="0" xfId="0" applyNumberFormat="1" applyFont="1" applyFill="1" applyAlignment="1" applyProtection="1">
      <alignment/>
      <protection/>
    </xf>
    <xf numFmtId="0" fontId="55" fillId="52" borderId="0" xfId="0" applyNumberFormat="1" applyFont="1" applyFill="1" applyAlignment="1" applyProtection="1">
      <alignment/>
      <protection/>
    </xf>
    <xf numFmtId="0" fontId="0" fillId="44" borderId="0" xfId="0" applyNumberFormat="1" applyFont="1" applyFill="1" applyAlignment="1" applyProtection="1">
      <alignment/>
      <protection/>
    </xf>
    <xf numFmtId="0" fontId="130" fillId="0" borderId="0" xfId="0" applyFont="1" applyAlignment="1">
      <alignment/>
    </xf>
    <xf numFmtId="0" fontId="130" fillId="0" borderId="0" xfId="0" applyNumberFormat="1" applyFont="1" applyBorder="1" applyAlignment="1" applyProtection="1">
      <alignment/>
      <protection/>
    </xf>
    <xf numFmtId="0" fontId="131" fillId="0" borderId="0" xfId="0" applyFont="1" applyAlignment="1">
      <alignment/>
    </xf>
    <xf numFmtId="0" fontId="130" fillId="0" borderId="17" xfId="0" applyNumberFormat="1" applyFont="1" applyBorder="1" applyAlignment="1" applyProtection="1">
      <alignment horizontal="center" vertical="center"/>
      <protection/>
    </xf>
    <xf numFmtId="0" fontId="130" fillId="47" borderId="0" xfId="0" applyNumberFormat="1" applyFont="1" applyFill="1" applyBorder="1" applyAlignment="1" applyProtection="1">
      <alignment/>
      <protection/>
    </xf>
    <xf numFmtId="0" fontId="130" fillId="0" borderId="44" xfId="0" applyNumberFormat="1" applyFont="1" applyBorder="1" applyAlignment="1" applyProtection="1">
      <alignment/>
      <protection/>
    </xf>
    <xf numFmtId="0" fontId="130" fillId="0" borderId="0" xfId="0" applyNumberFormat="1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78" fillId="0" borderId="65" xfId="0" applyNumberFormat="1" applyFont="1" applyBorder="1" applyAlignment="1" applyProtection="1">
      <alignment horizontal="left"/>
      <protection/>
    </xf>
    <xf numFmtId="0" fontId="81" fillId="40" borderId="0" xfId="0" applyFont="1" applyFill="1" applyBorder="1" applyAlignment="1" applyProtection="1">
      <alignment horizontal="left"/>
      <protection/>
    </xf>
    <xf numFmtId="49" fontId="128" fillId="0" borderId="61" xfId="0" applyNumberFormat="1" applyFont="1" applyBorder="1" applyAlignment="1">
      <alignment horizontal="left" vertical="top"/>
    </xf>
    <xf numFmtId="0" fontId="78" fillId="0" borderId="31" xfId="0" applyNumberFormat="1" applyFont="1" applyBorder="1" applyAlignment="1" applyProtection="1">
      <alignment horizontal="center"/>
      <protection/>
    </xf>
    <xf numFmtId="0" fontId="1" fillId="0" borderId="31" xfId="0" applyNumberFormat="1" applyFont="1" applyBorder="1" applyAlignment="1" applyProtection="1">
      <alignment horizontal="center"/>
      <protection/>
    </xf>
    <xf numFmtId="0" fontId="1" fillId="0" borderId="60" xfId="0" applyNumberFormat="1" applyFont="1" applyBorder="1" applyAlignment="1" applyProtection="1">
      <alignment horizontal="center"/>
      <protection/>
    </xf>
    <xf numFmtId="0" fontId="78" fillId="0" borderId="0" xfId="0" applyNumberFormat="1" applyFont="1" applyAlignment="1" applyProtection="1">
      <alignment horizontal="center"/>
      <protection/>
    </xf>
    <xf numFmtId="0" fontId="22" fillId="0" borderId="73" xfId="0" applyNumberFormat="1" applyFont="1" applyBorder="1" applyAlignment="1">
      <alignment/>
    </xf>
    <xf numFmtId="0" fontId="88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Border="1" applyAlignment="1">
      <alignment horizontal="left" vertical="top"/>
    </xf>
    <xf numFmtId="0" fontId="48" fillId="47" borderId="32" xfId="0" applyNumberFormat="1" applyFont="1" applyFill="1" applyBorder="1" applyAlignment="1" applyProtection="1">
      <alignment/>
      <protection locked="0"/>
    </xf>
    <xf numFmtId="0" fontId="52" fillId="47" borderId="74" xfId="0" applyNumberFormat="1" applyFont="1" applyFill="1" applyBorder="1" applyAlignment="1" applyProtection="1">
      <alignment horizontal="left" indent="1"/>
      <protection locked="0"/>
    </xf>
    <xf numFmtId="0" fontId="48" fillId="51" borderId="0" xfId="0" applyNumberFormat="1" applyFont="1" applyFill="1" applyBorder="1" applyAlignment="1" applyProtection="1">
      <alignment vertical="top" wrapText="1"/>
      <protection/>
    </xf>
    <xf numFmtId="0" fontId="33" fillId="44" borderId="62" xfId="0" applyNumberFormat="1" applyFont="1" applyFill="1" applyBorder="1" applyAlignment="1" applyProtection="1">
      <alignment/>
      <protection/>
    </xf>
    <xf numFmtId="0" fontId="33" fillId="44" borderId="63" xfId="0" applyNumberFormat="1" applyFont="1" applyFill="1" applyBorder="1" applyAlignment="1" applyProtection="1">
      <alignment/>
      <protection/>
    </xf>
    <xf numFmtId="0" fontId="48" fillId="54" borderId="64" xfId="0" applyNumberFormat="1" applyFont="1" applyFill="1" applyBorder="1" applyAlignment="1" applyProtection="1">
      <alignment vertical="top" wrapText="1"/>
      <protection/>
    </xf>
    <xf numFmtId="0" fontId="17" fillId="41" borderId="0" xfId="0" applyNumberFormat="1" applyFont="1" applyFill="1" applyBorder="1" applyAlignment="1">
      <alignment horizontal="left"/>
    </xf>
    <xf numFmtId="0" fontId="19" fillId="0" borderId="0" xfId="0" applyNumberFormat="1" applyFont="1" applyBorder="1" applyAlignment="1">
      <alignment horizontal="center" wrapText="1"/>
    </xf>
    <xf numFmtId="0" fontId="20" fillId="0" borderId="0" xfId="0" applyNumberFormat="1" applyFont="1" applyBorder="1" applyAlignment="1">
      <alignment horizontal="left"/>
    </xf>
    <xf numFmtId="0" fontId="18" fillId="43" borderId="0" xfId="0" applyNumberFormat="1" applyFont="1" applyFill="1" applyBorder="1" applyAlignment="1">
      <alignment/>
    </xf>
    <xf numFmtId="0" fontId="25" fillId="0" borderId="0" xfId="0" applyNumberFormat="1" applyFont="1" applyBorder="1" applyAlignment="1">
      <alignment horizontal="center" wrapText="1"/>
    </xf>
    <xf numFmtId="0" fontId="19" fillId="50" borderId="73" xfId="0" applyNumberFormat="1" applyFont="1" applyFill="1" applyBorder="1" applyAlignment="1">
      <alignment horizontal="center" wrapText="1"/>
    </xf>
    <xf numFmtId="0" fontId="19" fillId="50" borderId="66" xfId="0" applyNumberFormat="1" applyFont="1" applyFill="1" applyBorder="1" applyAlignment="1">
      <alignment horizontal="center" wrapText="1"/>
    </xf>
    <xf numFmtId="0" fontId="17" fillId="50" borderId="67" xfId="0" applyNumberFormat="1" applyFont="1" applyFill="1" applyBorder="1" applyAlignment="1">
      <alignment horizontal="center"/>
    </xf>
    <xf numFmtId="0" fontId="17" fillId="50" borderId="68" xfId="0" applyNumberFormat="1" applyFont="1" applyFill="1" applyBorder="1" applyAlignment="1">
      <alignment horizontal="center"/>
    </xf>
    <xf numFmtId="0" fontId="20" fillId="0" borderId="0" xfId="0" applyNumberFormat="1" applyFont="1" applyBorder="1" applyAlignment="1">
      <alignment horizontal="left" vertical="top" wrapText="1"/>
    </xf>
    <xf numFmtId="0" fontId="28" fillId="50" borderId="69" xfId="0" applyNumberFormat="1" applyFont="1" applyFill="1" applyBorder="1" applyAlignment="1">
      <alignment horizontal="center"/>
    </xf>
    <xf numFmtId="0" fontId="28" fillId="50" borderId="7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left" wrapText="1"/>
    </xf>
    <xf numFmtId="0" fontId="22" fillId="0" borderId="0" xfId="0" applyNumberFormat="1" applyFont="1" applyBorder="1" applyAlignment="1">
      <alignment horizontal="center" wrapText="1"/>
    </xf>
    <xf numFmtId="0" fontId="19" fillId="0" borderId="0" xfId="0" applyNumberFormat="1" applyFont="1" applyAlignment="1">
      <alignment horizontal="left"/>
    </xf>
    <xf numFmtId="0" fontId="20" fillId="0" borderId="0" xfId="0" applyNumberFormat="1" applyFont="1" applyFill="1" applyBorder="1" applyAlignment="1">
      <alignment horizontal="center" wrapText="1"/>
    </xf>
    <xf numFmtId="0" fontId="22" fillId="55" borderId="73" xfId="0" applyNumberFormat="1" applyFont="1" applyFill="1" applyBorder="1" applyAlignment="1">
      <alignment horizontal="center"/>
    </xf>
    <xf numFmtId="0" fontId="22" fillId="55" borderId="75" xfId="0" applyNumberFormat="1" applyFont="1" applyFill="1" applyBorder="1" applyAlignment="1">
      <alignment horizontal="center"/>
    </xf>
    <xf numFmtId="0" fontId="22" fillId="55" borderId="66" xfId="0" applyNumberFormat="1" applyFont="1" applyFill="1" applyBorder="1" applyAlignment="1">
      <alignment horizontal="center"/>
    </xf>
    <xf numFmtId="0" fontId="17" fillId="55" borderId="69" xfId="0" applyNumberFormat="1" applyFont="1" applyFill="1" applyBorder="1" applyAlignment="1">
      <alignment horizontal="center"/>
    </xf>
    <xf numFmtId="0" fontId="17" fillId="55" borderId="76" xfId="0" applyNumberFormat="1" applyFont="1" applyFill="1" applyBorder="1" applyAlignment="1">
      <alignment horizontal="center"/>
    </xf>
    <xf numFmtId="0" fontId="17" fillId="55" borderId="70" xfId="0" applyNumberFormat="1" applyFont="1" applyFill="1" applyBorder="1" applyAlignment="1">
      <alignment horizontal="center"/>
    </xf>
    <xf numFmtId="0" fontId="22" fillId="55" borderId="73" xfId="0" applyNumberFormat="1" applyFont="1" applyFill="1" applyBorder="1" applyAlignment="1">
      <alignment horizontal="center"/>
    </xf>
    <xf numFmtId="0" fontId="22" fillId="55" borderId="66" xfId="0" applyNumberFormat="1" applyFont="1" applyFill="1" applyBorder="1" applyAlignment="1">
      <alignment horizontal="center"/>
    </xf>
    <xf numFmtId="0" fontId="19" fillId="50" borderId="69" xfId="0" applyNumberFormat="1" applyFont="1" applyFill="1" applyBorder="1" applyAlignment="1">
      <alignment horizontal="center"/>
    </xf>
    <xf numFmtId="0" fontId="19" fillId="50" borderId="70" xfId="0" applyNumberFormat="1" applyFont="1" applyFill="1" applyBorder="1" applyAlignment="1">
      <alignment horizontal="center"/>
    </xf>
    <xf numFmtId="0" fontId="28" fillId="50" borderId="67" xfId="0" applyNumberFormat="1" applyFont="1" applyFill="1" applyBorder="1" applyAlignment="1">
      <alignment horizontal="center"/>
    </xf>
    <xf numFmtId="0" fontId="28" fillId="50" borderId="68" xfId="0" applyNumberFormat="1" applyFont="1" applyFill="1" applyBorder="1" applyAlignment="1">
      <alignment horizontal="center"/>
    </xf>
    <xf numFmtId="0" fontId="84" fillId="41" borderId="18" xfId="0" applyNumberFormat="1" applyFont="1" applyFill="1" applyBorder="1" applyAlignment="1" applyProtection="1">
      <alignment horizontal="center" vertical="center" wrapText="1"/>
      <protection/>
    </xf>
    <xf numFmtId="170" fontId="34" fillId="0" borderId="0" xfId="0" applyNumberFormat="1" applyFont="1" applyBorder="1" applyAlignment="1">
      <alignment horizontal="right"/>
    </xf>
    <xf numFmtId="0" fontId="35" fillId="22" borderId="0" xfId="0" applyNumberFormat="1" applyFont="1" applyFill="1" applyBorder="1" applyAlignment="1" applyProtection="1">
      <alignment horizontal="center" vertical="center"/>
      <protection/>
    </xf>
    <xf numFmtId="0" fontId="36" fillId="0" borderId="18" xfId="0" applyNumberFormat="1" applyFont="1" applyBorder="1" applyAlignment="1" applyProtection="1">
      <alignment horizontal="center" vertical="center"/>
      <protection/>
    </xf>
    <xf numFmtId="49" fontId="132" fillId="47" borderId="77" xfId="0" applyNumberFormat="1" applyFont="1" applyFill="1" applyBorder="1" applyAlignment="1" applyProtection="1">
      <alignment horizontal="left" indent="1"/>
      <protection locked="0"/>
    </xf>
    <xf numFmtId="0" fontId="40" fillId="44" borderId="78" xfId="0" applyNumberFormat="1" applyFont="1" applyFill="1" applyBorder="1" applyAlignment="1" applyProtection="1">
      <alignment horizontal="center" vertical="center"/>
      <protection/>
    </xf>
    <xf numFmtId="49" fontId="3" fillId="47" borderId="74" xfId="0" applyNumberFormat="1" applyFont="1" applyFill="1" applyBorder="1" applyAlignment="1" applyProtection="1">
      <alignment horizontal="left" indent="1"/>
      <protection locked="0"/>
    </xf>
    <xf numFmtId="0" fontId="40" fillId="44" borderId="31" xfId="0" applyNumberFormat="1" applyFont="1" applyFill="1" applyBorder="1" applyAlignment="1" applyProtection="1">
      <alignment horizontal="center" vertical="center"/>
      <protection/>
    </xf>
    <xf numFmtId="0" fontId="3" fillId="47" borderId="74" xfId="0" applyNumberFormat="1" applyFont="1" applyFill="1" applyBorder="1" applyAlignment="1" applyProtection="1">
      <alignment horizontal="left" indent="1"/>
      <protection locked="0"/>
    </xf>
    <xf numFmtId="0" fontId="40" fillId="44" borderId="79" xfId="0" applyNumberFormat="1" applyFont="1" applyFill="1" applyBorder="1" applyAlignment="1" applyProtection="1">
      <alignment horizontal="center" vertical="center"/>
      <protection/>
    </xf>
    <xf numFmtId="49" fontId="132" fillId="47" borderId="74" xfId="0" applyNumberFormat="1" applyFont="1" applyFill="1" applyBorder="1" applyAlignment="1" applyProtection="1">
      <alignment horizontal="left" indent="1"/>
      <protection locked="0"/>
    </xf>
    <xf numFmtId="0" fontId="50" fillId="42" borderId="37" xfId="0" applyNumberFormat="1" applyFont="1" applyFill="1" applyBorder="1" applyAlignment="1" applyProtection="1">
      <alignment horizontal="left" vertical="center" indent="1"/>
      <protection locked="0"/>
    </xf>
    <xf numFmtId="0" fontId="3" fillId="47" borderId="80" xfId="0" applyNumberFormat="1" applyFont="1" applyFill="1" applyBorder="1" applyAlignment="1" applyProtection="1">
      <alignment horizontal="left" vertical="center" indent="1"/>
      <protection locked="0"/>
    </xf>
    <xf numFmtId="0" fontId="0" fillId="0" borderId="51" xfId="0" applyNumberFormat="1" applyFont="1" applyBorder="1" applyAlignment="1" applyProtection="1">
      <alignment horizontal="center"/>
      <protection/>
    </xf>
    <xf numFmtId="49" fontId="132" fillId="41" borderId="42" xfId="0" applyNumberFormat="1" applyFont="1" applyFill="1" applyBorder="1" applyAlignment="1" applyProtection="1">
      <alignment horizontal="left" indent="1"/>
      <protection/>
    </xf>
    <xf numFmtId="49" fontId="132" fillId="41" borderId="81" xfId="0" applyNumberFormat="1" applyFont="1" applyFill="1" applyBorder="1" applyAlignment="1" applyProtection="1">
      <alignment horizontal="left" indent="1"/>
      <protection/>
    </xf>
    <xf numFmtId="0" fontId="132" fillId="41" borderId="81" xfId="0" applyNumberFormat="1" applyFont="1" applyFill="1" applyBorder="1" applyAlignment="1" applyProtection="1">
      <alignment horizontal="left" indent="1"/>
      <protection/>
    </xf>
    <xf numFmtId="0" fontId="60" fillId="40" borderId="82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20" xfId="0" applyNumberFormat="1" applyFont="1" applyBorder="1" applyAlignment="1" applyProtection="1">
      <alignment horizontal="center" vertical="center" wrapText="1"/>
      <protection hidden="1"/>
    </xf>
    <xf numFmtId="0" fontId="63" fillId="47" borderId="35" xfId="0" applyNumberFormat="1" applyFont="1" applyFill="1" applyBorder="1" applyAlignment="1" applyProtection="1">
      <alignment horizontal="right" vertical="top" textRotation="90"/>
      <protection hidden="1"/>
    </xf>
    <xf numFmtId="0" fontId="62" fillId="0" borderId="51" xfId="0" applyNumberFormat="1" applyFont="1" applyBorder="1" applyAlignment="1" applyProtection="1">
      <alignment horizontal="center" vertical="center"/>
      <protection hidden="1"/>
    </xf>
    <xf numFmtId="0" fontId="62" fillId="0" borderId="83" xfId="0" applyNumberFormat="1" applyFont="1" applyFill="1" applyBorder="1" applyAlignment="1" applyProtection="1">
      <alignment horizontal="center" vertical="center" wrapText="1" shrinkToFit="1"/>
      <protection hidden="1"/>
    </xf>
    <xf numFmtId="0" fontId="62" fillId="41" borderId="19" xfId="0" applyNumberFormat="1" applyFont="1" applyFill="1" applyBorder="1" applyAlignment="1" applyProtection="1">
      <alignment horizontal="center" vertical="center"/>
      <protection hidden="1"/>
    </xf>
    <xf numFmtId="167" fontId="62" fillId="56" borderId="83" xfId="0" applyNumberFormat="1" applyFont="1" applyFill="1" applyBorder="1" applyAlignment="1" applyProtection="1">
      <alignment horizontal="center" vertical="center"/>
      <protection hidden="1"/>
    </xf>
    <xf numFmtId="0" fontId="62" fillId="0" borderId="35" xfId="0" applyNumberFormat="1" applyFont="1" applyBorder="1" applyAlignment="1" applyProtection="1">
      <alignment horizontal="center" vertical="center"/>
      <protection hidden="1"/>
    </xf>
    <xf numFmtId="0" fontId="8" fillId="0" borderId="0" xfId="0" applyNumberFormat="1" applyFont="1" applyBorder="1" applyAlignment="1" applyProtection="1">
      <alignment horizontal="center"/>
      <protection hidden="1"/>
    </xf>
    <xf numFmtId="0" fontId="67" fillId="56" borderId="35" xfId="0" applyNumberFormat="1" applyFont="1" applyFill="1" applyBorder="1" applyAlignment="1" applyProtection="1">
      <alignment horizontal="left" vertical="top" textRotation="90"/>
      <protection hidden="1"/>
    </xf>
    <xf numFmtId="0" fontId="72" fillId="0" borderId="51" xfId="0" applyNumberFormat="1" applyFont="1" applyBorder="1" applyAlignment="1" applyProtection="1">
      <alignment horizontal="center" vertical="center"/>
      <protection hidden="1"/>
    </xf>
    <xf numFmtId="0" fontId="72" fillId="0" borderId="83" xfId="0" applyNumberFormat="1" applyFont="1" applyFill="1" applyBorder="1" applyAlignment="1" applyProtection="1">
      <alignment horizontal="center" vertical="center" wrapText="1" shrinkToFit="1"/>
      <protection hidden="1"/>
    </xf>
    <xf numFmtId="0" fontId="72" fillId="41" borderId="19" xfId="0" applyNumberFormat="1" applyFont="1" applyFill="1" applyBorder="1" applyAlignment="1" applyProtection="1">
      <alignment horizontal="center" vertical="center"/>
      <protection hidden="1"/>
    </xf>
    <xf numFmtId="167" fontId="65" fillId="56" borderId="83" xfId="0" applyNumberFormat="1" applyFont="1" applyFill="1" applyBorder="1" applyAlignment="1" applyProtection="1">
      <alignment horizontal="center" vertical="center"/>
      <protection hidden="1"/>
    </xf>
    <xf numFmtId="0" fontId="72" fillId="0" borderId="35" xfId="0" applyNumberFormat="1" applyFont="1" applyBorder="1" applyAlignment="1" applyProtection="1">
      <alignment horizontal="center" vertical="center"/>
      <protection hidden="1"/>
    </xf>
    <xf numFmtId="0" fontId="67" fillId="47" borderId="35" xfId="0" applyNumberFormat="1" applyFont="1" applyFill="1" applyBorder="1" applyAlignment="1" applyProtection="1">
      <alignment horizontal="left" vertical="top" textRotation="90"/>
      <protection hidden="1"/>
    </xf>
    <xf numFmtId="0" fontId="76" fillId="44" borderId="0" xfId="0" applyFont="1" applyFill="1" applyBorder="1" applyAlignment="1">
      <alignment horizontal="center" vertical="center"/>
    </xf>
    <xf numFmtId="0" fontId="77" fillId="47" borderId="35" xfId="0" applyNumberFormat="1" applyFont="1" applyFill="1" applyBorder="1" applyAlignment="1" applyProtection="1">
      <alignment horizontal="left" vertical="top" textRotation="90"/>
      <protection hidden="1"/>
    </xf>
  </cellXfs>
  <cellStyles count="9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Avertissement" xfId="47"/>
    <cellStyle name="Bad 1" xfId="48"/>
    <cellStyle name="Bad 2" xfId="49"/>
    <cellStyle name="Calcul" xfId="50"/>
    <cellStyle name="Cellule liée" xfId="51"/>
    <cellStyle name="cf1" xfId="52"/>
    <cellStyle name="cf10" xfId="53"/>
    <cellStyle name="cf2" xfId="54"/>
    <cellStyle name="cf3" xfId="55"/>
    <cellStyle name="cf4" xfId="56"/>
    <cellStyle name="cf5" xfId="57"/>
    <cellStyle name="cf6" xfId="58"/>
    <cellStyle name="cf7" xfId="59"/>
    <cellStyle name="cf8" xfId="60"/>
    <cellStyle name="cf9" xfId="61"/>
    <cellStyle name="Entrée" xfId="62"/>
    <cellStyle name="Error 1" xfId="63"/>
    <cellStyle name="Error 2" xfId="64"/>
    <cellStyle name="Footnote 1" xfId="65"/>
    <cellStyle name="Footnote 2" xfId="66"/>
    <cellStyle name="Good 1" xfId="67"/>
    <cellStyle name="Good 2" xfId="68"/>
    <cellStyle name="Heading 1 1" xfId="69"/>
    <cellStyle name="Heading 1 2" xfId="70"/>
    <cellStyle name="Heading 2 1" xfId="71"/>
    <cellStyle name="Heading 2 2" xfId="72"/>
    <cellStyle name="Heading 3" xfId="73"/>
    <cellStyle name="Heading 4" xfId="74"/>
    <cellStyle name="Hyperlink 1" xfId="75"/>
    <cellStyle name="Insatisfaisant" xfId="76"/>
    <cellStyle name="Comma" xfId="77"/>
    <cellStyle name="Comma [0]" xfId="78"/>
    <cellStyle name="Currency" xfId="79"/>
    <cellStyle name="Currency [0]" xfId="80"/>
    <cellStyle name="Neutral 1" xfId="81"/>
    <cellStyle name="Neutral 2" xfId="82"/>
    <cellStyle name="Neutre" xfId="83"/>
    <cellStyle name="Normal_bourse mars 2001" xfId="84"/>
    <cellStyle name="Note" xfId="85"/>
    <cellStyle name="Note 1" xfId="86"/>
    <cellStyle name="Note 2" xfId="87"/>
    <cellStyle name="Percent" xfId="88"/>
    <cellStyle name="Satisfaisant" xfId="89"/>
    <cellStyle name="Sortie" xfId="90"/>
    <cellStyle name="Status 1" xfId="91"/>
    <cellStyle name="Status 2" xfId="92"/>
    <cellStyle name="Text 1" xfId="93"/>
    <cellStyle name="Text 2" xfId="94"/>
    <cellStyle name="Texte explicatif" xfId="95"/>
    <cellStyle name="Titre" xfId="96"/>
    <cellStyle name="Titre 1" xfId="97"/>
    <cellStyle name="Titre 2" xfId="98"/>
    <cellStyle name="Titre 3" xfId="99"/>
    <cellStyle name="Titre 4" xfId="100"/>
    <cellStyle name="Total" xfId="101"/>
    <cellStyle name="Vérification" xfId="102"/>
    <cellStyle name="Warning 1" xfId="103"/>
    <cellStyle name="Warning 2" xfId="104"/>
  </cellStyles>
  <dxfs count="118">
    <dxf>
      <font>
        <b val="0"/>
        <i val="0"/>
        <sz val="10"/>
        <color indexed="63"/>
      </font>
      <fill>
        <patternFill patternType="solid">
          <fgColor indexed="34"/>
          <bgColor indexed="2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z val="10"/>
        <color indexed="63"/>
      </font>
      <fill>
        <patternFill patternType="solid">
          <fgColor indexed="34"/>
          <bgColor indexed="2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z val="10"/>
        <color indexed="63"/>
      </font>
      <fill>
        <patternFill patternType="solid">
          <fgColor indexed="34"/>
          <bgColor indexed="2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z val="10"/>
        <color indexed="63"/>
      </font>
      <fill>
        <patternFill patternType="solid">
          <fgColor indexed="34"/>
          <bgColor indexed="2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z val="10"/>
        <color indexed="63"/>
      </font>
      <fill>
        <patternFill patternType="solid">
          <fgColor indexed="34"/>
          <bgColor indexed="2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z val="10"/>
        <color indexed="63"/>
      </font>
      <fill>
        <patternFill patternType="solid">
          <fgColor indexed="34"/>
          <bgColor indexed="2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z val="10"/>
        <color indexed="63"/>
      </font>
      <fill>
        <patternFill patternType="solid">
          <fgColor indexed="34"/>
          <bgColor indexed="2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/>
        <i val="0"/>
        <color indexed="9"/>
      </font>
      <fill>
        <patternFill patternType="solid">
          <fgColor indexed="58"/>
          <bgColor indexed="8"/>
        </patternFill>
      </fill>
    </dxf>
    <dxf>
      <font>
        <b/>
        <i val="0"/>
        <sz val="10"/>
        <color indexed="52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/>
        <i val="0"/>
        <color indexed="9"/>
      </font>
      <fill>
        <patternFill patternType="solid">
          <fgColor indexed="58"/>
          <bgColor indexed="8"/>
        </patternFill>
      </fill>
    </dxf>
    <dxf>
      <font>
        <b/>
        <i val="0"/>
        <sz val="10"/>
        <color indexed="52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/>
        <i val="0"/>
        <color indexed="9"/>
      </font>
      <fill>
        <patternFill patternType="solid">
          <fgColor indexed="58"/>
          <bgColor indexed="8"/>
        </patternFill>
      </fill>
    </dxf>
    <dxf>
      <font>
        <b/>
        <i val="0"/>
        <sz val="10"/>
        <color indexed="52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/>
        <i val="0"/>
        <color indexed="9"/>
      </font>
      <fill>
        <patternFill patternType="solid">
          <fgColor indexed="58"/>
          <bgColor indexed="8"/>
        </patternFill>
      </fill>
    </dxf>
    <dxf>
      <font>
        <b/>
        <i val="0"/>
        <sz val="10"/>
        <color indexed="52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/>
        <i val="0"/>
        <color indexed="9"/>
      </font>
      <fill>
        <patternFill patternType="solid">
          <fgColor indexed="58"/>
          <bgColor indexed="8"/>
        </patternFill>
      </fill>
    </dxf>
    <dxf>
      <font>
        <b/>
        <i val="0"/>
        <sz val="10"/>
        <color indexed="52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/>
        <i val="0"/>
        <color indexed="9"/>
      </font>
      <fill>
        <patternFill patternType="solid">
          <fgColor indexed="58"/>
          <bgColor indexed="8"/>
        </patternFill>
      </fill>
    </dxf>
    <dxf>
      <font>
        <b/>
        <i val="0"/>
        <sz val="10"/>
        <color indexed="52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/>
        <i val="0"/>
        <color indexed="9"/>
      </font>
      <fill>
        <patternFill patternType="solid">
          <fgColor indexed="58"/>
          <bgColor indexed="8"/>
        </patternFill>
      </fill>
    </dxf>
    <dxf>
      <font>
        <b/>
        <i val="0"/>
        <sz val="10"/>
        <color indexed="52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/>
        <i val="0"/>
        <color indexed="9"/>
      </font>
      <fill>
        <patternFill patternType="solid">
          <fgColor indexed="58"/>
          <bgColor indexed="8"/>
        </patternFill>
      </fill>
    </dxf>
    <dxf>
      <font>
        <b/>
        <i val="0"/>
        <sz val="10"/>
        <color indexed="52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44"/>
      </font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44"/>
      </font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44"/>
      </font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44"/>
      </font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44"/>
      </font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44"/>
      </font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44"/>
      </font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44"/>
      </font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/>
        <i val="0"/>
        <color indexed="62"/>
      </font>
      <fill>
        <patternFill patternType="solid">
          <fgColor indexed="26"/>
          <bgColor indexed="34"/>
        </patternFill>
      </fill>
    </dxf>
    <dxf>
      <font>
        <b/>
        <i val="0"/>
        <u val="none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color indexed="62"/>
      </font>
      <fill>
        <patternFill patternType="solid">
          <fgColor indexed="26"/>
          <bgColor indexed="34"/>
        </patternFill>
      </fill>
    </dxf>
    <dxf>
      <font>
        <b/>
        <i val="0"/>
        <color indexed="62"/>
      </font>
      <fill>
        <patternFill patternType="solid">
          <fgColor indexed="26"/>
          <bgColor indexed="34"/>
        </patternFill>
      </fill>
    </dxf>
    <dxf>
      <font>
        <b/>
        <i val="0"/>
        <u val="none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color indexed="62"/>
      </font>
      <fill>
        <patternFill patternType="solid">
          <fgColor indexed="26"/>
          <bgColor indexed="34"/>
        </patternFill>
      </fill>
    </dxf>
    <dxf>
      <font>
        <b/>
        <i val="0"/>
        <sz val="10"/>
        <color indexed="8"/>
      </font>
    </dxf>
    <dxf>
      <font>
        <b/>
        <i val="0"/>
        <sz val="10"/>
        <color indexed="8"/>
      </font>
    </dxf>
    <dxf>
      <font>
        <b/>
        <i val="0"/>
        <sz val="10"/>
        <color indexed="8"/>
      </font>
    </dxf>
    <dxf>
      <font>
        <b/>
        <i val="0"/>
        <sz val="10"/>
        <color indexed="8"/>
      </font>
    </dxf>
    <dxf>
      <font>
        <b/>
        <i val="0"/>
        <sz val="10"/>
        <color indexed="8"/>
      </font>
    </dxf>
    <dxf>
      <font>
        <b/>
        <i val="0"/>
        <color indexed="62"/>
      </font>
      <fill>
        <patternFill patternType="solid">
          <fgColor indexed="26"/>
          <bgColor indexed="34"/>
        </patternFill>
      </fill>
    </dxf>
    <dxf>
      <font>
        <b/>
        <i val="0"/>
        <u val="none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color indexed="62"/>
      </font>
      <fill>
        <patternFill patternType="solid">
          <fgColor indexed="26"/>
          <bgColor indexed="34"/>
        </patternFill>
      </fill>
    </dxf>
    <dxf>
      <font>
        <b/>
        <i val="0"/>
        <sz val="10"/>
        <color indexed="8"/>
      </font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/>
        <i val="0"/>
        <sz val="10"/>
        <color indexed="8"/>
      </font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/>
        <i val="0"/>
        <sz val="10"/>
        <color indexed="10"/>
      </font>
      <fill>
        <patternFill patternType="none">
          <fgColor indexed="64"/>
          <bgColor indexed="65"/>
        </patternFill>
      </fill>
    </dxf>
    <dxf>
      <font>
        <b val="0"/>
        <sz val="10"/>
        <color indexed="41"/>
      </font>
      <fill>
        <patternFill patternType="none">
          <fgColor indexed="64"/>
          <bgColor indexed="65"/>
        </patternFill>
      </fill>
    </dxf>
    <dxf>
      <font>
        <b val="0"/>
        <sz val="10"/>
        <color rgb="FFF2F2F2"/>
      </font>
      <fill>
        <patternFill patternType="none">
          <fgColor indexed="64"/>
          <bgColor indexed="65"/>
        </patternFill>
      </fill>
      <border/>
    </dxf>
    <dxf>
      <font>
        <b/>
        <i val="0"/>
        <sz val="10"/>
        <color rgb="FFFF0000"/>
      </font>
      <fill>
        <patternFill patternType="none">
          <fgColor indexed="64"/>
          <bgColor indexed="65"/>
        </patternFill>
      </fill>
      <border/>
    </dxf>
    <dxf>
      <font>
        <b/>
        <i val="0"/>
        <sz val="10"/>
        <color rgb="FF000000"/>
      </font>
      <border/>
    </dxf>
    <dxf>
      <font>
        <b/>
        <i val="0"/>
        <color rgb="FF333399"/>
      </font>
      <fill>
        <patternFill patternType="solid">
          <fgColor rgb="FFFFFFCC"/>
          <bgColor rgb="FFFFF2CC"/>
        </patternFill>
      </fill>
      <border/>
    </dxf>
    <dxf>
      <font>
        <b/>
        <i val="0"/>
        <u val="none"/>
        <strike val="0"/>
        <color rgb="FFFF0000"/>
      </font>
      <fill>
        <patternFill patternType="solid">
          <fgColor rgb="FFFFCC00"/>
          <bgColor rgb="FFFFFF00"/>
        </patternFill>
      </fill>
      <border/>
    </dxf>
    <dxf>
      <font>
        <b val="0"/>
        <color rgb="FFD9D9D9"/>
      </font>
      <border/>
    </dxf>
    <dxf>
      <font>
        <b val="0"/>
        <color rgb="FFFFFFFF"/>
      </font>
      <border/>
    </dxf>
    <dxf>
      <font>
        <b/>
        <i val="0"/>
        <sz val="10"/>
        <color rgb="FFFF9900"/>
      </font>
      <fill>
        <patternFill patternType="none">
          <fgColor indexed="64"/>
          <bgColor indexed="65"/>
        </patternFill>
      </fill>
      <border/>
    </dxf>
    <dxf>
      <font>
        <b/>
        <i val="0"/>
        <color rgb="FFFFFFFF"/>
      </font>
      <fill>
        <patternFill patternType="solid">
          <fgColor rgb="FF003300"/>
          <bgColor rgb="FF000000"/>
        </patternFill>
      </fill>
      <border/>
    </dxf>
    <dxf>
      <font>
        <b val="0"/>
        <i val="0"/>
        <sz val="10"/>
        <color rgb="FF333333"/>
      </font>
      <fill>
        <patternFill patternType="solid">
          <fgColor rgb="FFFFF2CC"/>
          <bgColor rgb="FFFFFFCC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BFBFBF"/>
      <rgbColor rgb="00808080"/>
      <rgbColor rgb="00FFFFFE"/>
      <rgbColor rgb="00993366"/>
      <rgbColor rgb="00FFFFCC"/>
      <rgbColor rgb="00EEEEEE"/>
      <rgbColor rgb="00660066"/>
      <rgbColor rgb="00FF8080"/>
      <rgbColor rgb="000066FF"/>
      <rgbColor rgb="00CCCCCC"/>
      <rgbColor rgb="00000080"/>
      <rgbColor rgb="00FF00FF"/>
      <rgbColor rgb="00FFF2CC"/>
      <rgbColor rgb="0000FFFF"/>
      <rgbColor rgb="00800080"/>
      <rgbColor rgb="00DC0000"/>
      <rgbColor rgb="00008080"/>
      <rgbColor rgb="000000FF"/>
      <rgbColor rgb="0000CCFF"/>
      <rgbColor rgb="00F2F2F2"/>
      <rgbColor rgb="00CCFFCC"/>
      <rgbColor rgb="00FFFF99"/>
      <rgbColor rgb="00D9D9D9"/>
      <rgbColor rgb="00E7E6E6"/>
      <rgbColor rgb="00DDDDDD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jpeg" /><Relationship Id="rId10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Relationship Id="rId4" Type="http://schemas.openxmlformats.org/officeDocument/2006/relationships/image" Target="../media/image13.png" /><Relationship Id="rId5" Type="http://schemas.openxmlformats.org/officeDocument/2006/relationships/image" Target="../media/image14.png" /><Relationship Id="rId6" Type="http://schemas.openxmlformats.org/officeDocument/2006/relationships/image" Target="../media/image15.png" /><Relationship Id="rId7" Type="http://schemas.openxmlformats.org/officeDocument/2006/relationships/image" Target="../media/image1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6</xdr:row>
      <xdr:rowOff>123825</xdr:rowOff>
    </xdr:from>
    <xdr:to>
      <xdr:col>9</xdr:col>
      <xdr:colOff>0</xdr:colOff>
      <xdr:row>16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657350"/>
          <a:ext cx="61436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266700</xdr:colOff>
      <xdr:row>9</xdr:row>
      <xdr:rowOff>95250</xdr:rowOff>
    </xdr:from>
    <xdr:to>
      <xdr:col>8</xdr:col>
      <xdr:colOff>1609725</xdr:colOff>
      <xdr:row>11</xdr:row>
      <xdr:rowOff>114300</xdr:rowOff>
    </xdr:to>
    <xdr:sp>
      <xdr:nvSpPr>
        <xdr:cNvPr id="2" name="Connecteur droit avec flèche 5"/>
        <xdr:cNvSpPr>
          <a:spLocks/>
        </xdr:cNvSpPr>
      </xdr:nvSpPr>
      <xdr:spPr>
        <a:xfrm flipH="1">
          <a:off x="5638800" y="2257425"/>
          <a:ext cx="1343025" cy="438150"/>
        </a:xfrm>
        <a:prstGeom prst="straightConnector1">
          <a:avLst/>
        </a:prstGeom>
        <a:noFill/>
        <a:ln w="381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619125</xdr:colOff>
      <xdr:row>12</xdr:row>
      <xdr:rowOff>152400</xdr:rowOff>
    </xdr:from>
    <xdr:to>
      <xdr:col>9</xdr:col>
      <xdr:colOff>161925</xdr:colOff>
      <xdr:row>14</xdr:row>
      <xdr:rowOff>161925</xdr:rowOff>
    </xdr:to>
    <xdr:sp>
      <xdr:nvSpPr>
        <xdr:cNvPr id="3" name="Connecteur droit avec flèche 28"/>
        <xdr:cNvSpPr>
          <a:spLocks/>
        </xdr:cNvSpPr>
      </xdr:nvSpPr>
      <xdr:spPr>
        <a:xfrm flipH="1" flipV="1">
          <a:off x="2628900" y="2943225"/>
          <a:ext cx="4514850" cy="428625"/>
        </a:xfrm>
        <a:prstGeom prst="straightConnector1">
          <a:avLst/>
        </a:prstGeom>
        <a:noFill/>
        <a:ln w="381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1609725</xdr:colOff>
      <xdr:row>14</xdr:row>
      <xdr:rowOff>47625</xdr:rowOff>
    </xdr:from>
    <xdr:to>
      <xdr:col>8</xdr:col>
      <xdr:colOff>1609725</xdr:colOff>
      <xdr:row>17</xdr:row>
      <xdr:rowOff>47625</xdr:rowOff>
    </xdr:to>
    <xdr:sp>
      <xdr:nvSpPr>
        <xdr:cNvPr id="4" name="Connecteur droit 8"/>
        <xdr:cNvSpPr>
          <a:spLocks/>
        </xdr:cNvSpPr>
      </xdr:nvSpPr>
      <xdr:spPr>
        <a:xfrm flipH="1">
          <a:off x="6981825" y="3257550"/>
          <a:ext cx="0" cy="628650"/>
        </a:xfrm>
        <a:prstGeom prst="line">
          <a:avLst/>
        </a:prstGeom>
        <a:noFill/>
        <a:ln w="2844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1609725</xdr:colOff>
      <xdr:row>6</xdr:row>
      <xdr:rowOff>161925</xdr:rowOff>
    </xdr:from>
    <xdr:to>
      <xdr:col>8</xdr:col>
      <xdr:colOff>1609725</xdr:colOff>
      <xdr:row>12</xdr:row>
      <xdr:rowOff>142875</xdr:rowOff>
    </xdr:to>
    <xdr:sp>
      <xdr:nvSpPr>
        <xdr:cNvPr id="5" name="Connecteur droit 8"/>
        <xdr:cNvSpPr>
          <a:spLocks/>
        </xdr:cNvSpPr>
      </xdr:nvSpPr>
      <xdr:spPr>
        <a:xfrm>
          <a:off x="6981825" y="1695450"/>
          <a:ext cx="0" cy="1238250"/>
        </a:xfrm>
        <a:prstGeom prst="line">
          <a:avLst/>
        </a:prstGeom>
        <a:noFill/>
        <a:ln w="2844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33</xdr:row>
      <xdr:rowOff>190500</xdr:rowOff>
    </xdr:from>
    <xdr:to>
      <xdr:col>9</xdr:col>
      <xdr:colOff>1562100</xdr:colOff>
      <xdr:row>41</xdr:row>
      <xdr:rowOff>123825</xdr:rowOff>
    </xdr:to>
    <xdr:grpSp>
      <xdr:nvGrpSpPr>
        <xdr:cNvPr id="6" name="Groupe 16"/>
        <xdr:cNvGrpSpPr>
          <a:grpSpLocks/>
        </xdr:cNvGrpSpPr>
      </xdr:nvGrpSpPr>
      <xdr:grpSpPr>
        <a:xfrm>
          <a:off x="1619250" y="6734175"/>
          <a:ext cx="6924675" cy="1466850"/>
          <a:chOff x="1805" y="10182"/>
          <a:chExt cx="10765" cy="2303"/>
        </a:xfrm>
        <a:solidFill>
          <a:srgbClr val="FFFFFF"/>
        </a:solidFill>
      </xdr:grpSpPr>
      <xdr:pic>
        <xdr:nvPicPr>
          <xdr:cNvPr id="7" name="Image 1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805" y="10182"/>
            <a:ext cx="10765" cy="230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25560" cmpd="sng">
            <a:solidFill>
              <a:srgbClr val="000000"/>
            </a:solidFill>
            <a:headEnd type="none"/>
            <a:tailEnd type="none"/>
          </a:ln>
        </xdr:spPr>
      </xdr:pic>
      <xdr:pic>
        <xdr:nvPicPr>
          <xdr:cNvPr id="8" name="Image 1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645" y="10237"/>
            <a:ext cx="1165" cy="149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25560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  <xdr:twoCellAnchor>
    <xdr:from>
      <xdr:col>3</xdr:col>
      <xdr:colOff>104775</xdr:colOff>
      <xdr:row>29</xdr:row>
      <xdr:rowOff>0</xdr:rowOff>
    </xdr:from>
    <xdr:to>
      <xdr:col>4</xdr:col>
      <xdr:colOff>28575</xdr:colOff>
      <xdr:row>37</xdr:row>
      <xdr:rowOff>38100</xdr:rowOff>
    </xdr:to>
    <xdr:sp>
      <xdr:nvSpPr>
        <xdr:cNvPr id="9" name="Connecteur droit avec flèche 37"/>
        <xdr:cNvSpPr>
          <a:spLocks/>
        </xdr:cNvSpPr>
      </xdr:nvSpPr>
      <xdr:spPr>
        <a:xfrm>
          <a:off x="2114550" y="5838825"/>
          <a:ext cx="600075" cy="1514475"/>
        </a:xfrm>
        <a:prstGeom prst="straightConnector1">
          <a:avLst/>
        </a:prstGeom>
        <a:noFill/>
        <a:ln w="720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657225</xdr:colOff>
      <xdr:row>37</xdr:row>
      <xdr:rowOff>28575</xdr:rowOff>
    </xdr:from>
    <xdr:to>
      <xdr:col>4</xdr:col>
      <xdr:colOff>381000</xdr:colOff>
      <xdr:row>38</xdr:row>
      <xdr:rowOff>190500</xdr:rowOff>
    </xdr:to>
    <xdr:sp>
      <xdr:nvSpPr>
        <xdr:cNvPr id="10" name="Ellipse 36"/>
        <xdr:cNvSpPr>
          <a:spLocks/>
        </xdr:cNvSpPr>
      </xdr:nvSpPr>
      <xdr:spPr>
        <a:xfrm>
          <a:off x="2667000" y="7343775"/>
          <a:ext cx="400050" cy="352425"/>
        </a:xfrm>
        <a:prstGeom prst="ellips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485775</xdr:colOff>
      <xdr:row>37</xdr:row>
      <xdr:rowOff>180975</xdr:rowOff>
    </xdr:from>
    <xdr:to>
      <xdr:col>9</xdr:col>
      <xdr:colOff>1190625</xdr:colOff>
      <xdr:row>41</xdr:row>
      <xdr:rowOff>190500</xdr:rowOff>
    </xdr:to>
    <xdr:sp>
      <xdr:nvSpPr>
        <xdr:cNvPr id="11" name="Connecteur droit avec flèche 42"/>
        <xdr:cNvSpPr>
          <a:spLocks/>
        </xdr:cNvSpPr>
      </xdr:nvSpPr>
      <xdr:spPr>
        <a:xfrm flipV="1">
          <a:off x="7467600" y="7496175"/>
          <a:ext cx="704850" cy="771525"/>
        </a:xfrm>
        <a:prstGeom prst="straightConnector1">
          <a:avLst/>
        </a:prstGeom>
        <a:noFill/>
        <a:ln w="720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428625</xdr:colOff>
      <xdr:row>33</xdr:row>
      <xdr:rowOff>9525</xdr:rowOff>
    </xdr:from>
    <xdr:to>
      <xdr:col>9</xdr:col>
      <xdr:colOff>685800</xdr:colOff>
      <xdr:row>35</xdr:row>
      <xdr:rowOff>190500</xdr:rowOff>
    </xdr:to>
    <xdr:sp>
      <xdr:nvSpPr>
        <xdr:cNvPr id="12" name="Connecteur droit avec flèche 47"/>
        <xdr:cNvSpPr>
          <a:spLocks/>
        </xdr:cNvSpPr>
      </xdr:nvSpPr>
      <xdr:spPr>
        <a:xfrm flipH="1">
          <a:off x="7410450" y="6553200"/>
          <a:ext cx="257175" cy="561975"/>
        </a:xfrm>
        <a:prstGeom prst="straightConnector1">
          <a:avLst/>
        </a:prstGeom>
        <a:noFill/>
        <a:ln w="720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190500</xdr:colOff>
      <xdr:row>21</xdr:row>
      <xdr:rowOff>161925</xdr:rowOff>
    </xdr:from>
    <xdr:to>
      <xdr:col>8</xdr:col>
      <xdr:colOff>1609725</xdr:colOff>
      <xdr:row>30</xdr:row>
      <xdr:rowOff>161925</xdr:rowOff>
    </xdr:to>
    <xdr:pic>
      <xdr:nvPicPr>
        <xdr:cNvPr id="13" name="Image 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52825" y="4705350"/>
          <a:ext cx="3429000" cy="1457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255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447675</xdr:colOff>
      <xdr:row>10</xdr:row>
      <xdr:rowOff>190500</xdr:rowOff>
    </xdr:from>
    <xdr:to>
      <xdr:col>8</xdr:col>
      <xdr:colOff>171450</xdr:colOff>
      <xdr:row>12</xdr:row>
      <xdr:rowOff>57150</xdr:rowOff>
    </xdr:to>
    <xdr:pic>
      <xdr:nvPicPr>
        <xdr:cNvPr id="14" name="Image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24450" y="2562225"/>
          <a:ext cx="4191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1609725</xdr:colOff>
      <xdr:row>36</xdr:row>
      <xdr:rowOff>200025</xdr:rowOff>
    </xdr:from>
    <xdr:to>
      <xdr:col>9</xdr:col>
      <xdr:colOff>85725</xdr:colOff>
      <xdr:row>38</xdr:row>
      <xdr:rowOff>190500</xdr:rowOff>
    </xdr:to>
    <xdr:sp>
      <xdr:nvSpPr>
        <xdr:cNvPr id="15" name="Ellipse 41"/>
        <xdr:cNvSpPr>
          <a:spLocks/>
        </xdr:cNvSpPr>
      </xdr:nvSpPr>
      <xdr:spPr>
        <a:xfrm>
          <a:off x="6981825" y="7315200"/>
          <a:ext cx="85725" cy="381000"/>
        </a:xfrm>
        <a:prstGeom prst="ellips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1238250</xdr:colOff>
      <xdr:row>23</xdr:row>
      <xdr:rowOff>133350</xdr:rowOff>
    </xdr:from>
    <xdr:to>
      <xdr:col>8</xdr:col>
      <xdr:colOff>1609725</xdr:colOff>
      <xdr:row>37</xdr:row>
      <xdr:rowOff>38100</xdr:rowOff>
    </xdr:to>
    <xdr:sp>
      <xdr:nvSpPr>
        <xdr:cNvPr id="16" name="Connecteur droit avec flèche 46"/>
        <xdr:cNvSpPr>
          <a:spLocks/>
        </xdr:cNvSpPr>
      </xdr:nvSpPr>
      <xdr:spPr>
        <a:xfrm flipH="1" flipV="1">
          <a:off x="6610350" y="5000625"/>
          <a:ext cx="371475" cy="2352675"/>
        </a:xfrm>
        <a:prstGeom prst="straightConnector1">
          <a:avLst/>
        </a:prstGeom>
        <a:noFill/>
        <a:ln w="720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285750</xdr:colOff>
      <xdr:row>10</xdr:row>
      <xdr:rowOff>133350</xdr:rowOff>
    </xdr:from>
    <xdr:to>
      <xdr:col>8</xdr:col>
      <xdr:colOff>257175</xdr:colOff>
      <xdr:row>12</xdr:row>
      <xdr:rowOff>95250</xdr:rowOff>
    </xdr:to>
    <xdr:sp>
      <xdr:nvSpPr>
        <xdr:cNvPr id="17" name="Ellipse 3"/>
        <xdr:cNvSpPr>
          <a:spLocks/>
        </xdr:cNvSpPr>
      </xdr:nvSpPr>
      <xdr:spPr>
        <a:xfrm>
          <a:off x="4962525" y="2505075"/>
          <a:ext cx="666750" cy="381000"/>
        </a:xfrm>
        <a:prstGeom prst="ellips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1352550</xdr:colOff>
      <xdr:row>46</xdr:row>
      <xdr:rowOff>190500</xdr:rowOff>
    </xdr:from>
    <xdr:to>
      <xdr:col>9</xdr:col>
      <xdr:colOff>1562100</xdr:colOff>
      <xdr:row>50</xdr:row>
      <xdr:rowOff>190500</xdr:rowOff>
    </xdr:to>
    <xdr:pic>
      <xdr:nvPicPr>
        <xdr:cNvPr id="18" name="Image 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34375" y="9220200"/>
          <a:ext cx="2095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1362075</xdr:colOff>
      <xdr:row>110</xdr:row>
      <xdr:rowOff>161925</xdr:rowOff>
    </xdr:from>
    <xdr:to>
      <xdr:col>9</xdr:col>
      <xdr:colOff>676275</xdr:colOff>
      <xdr:row>115</xdr:row>
      <xdr:rowOff>19050</xdr:rowOff>
    </xdr:to>
    <xdr:pic>
      <xdr:nvPicPr>
        <xdr:cNvPr id="19" name="Image 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34175" y="21393150"/>
          <a:ext cx="9239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1181100</xdr:colOff>
      <xdr:row>74</xdr:row>
      <xdr:rowOff>142875</xdr:rowOff>
    </xdr:from>
    <xdr:to>
      <xdr:col>11</xdr:col>
      <xdr:colOff>9525</xdr:colOff>
      <xdr:row>102</xdr:row>
      <xdr:rowOff>104775</xdr:rowOff>
    </xdr:to>
    <xdr:pic>
      <xdr:nvPicPr>
        <xdr:cNvPr id="20" name="Image 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53200" y="14516100"/>
          <a:ext cx="3248025" cy="529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676275</xdr:colOff>
      <xdr:row>38</xdr:row>
      <xdr:rowOff>190500</xdr:rowOff>
    </xdr:from>
    <xdr:to>
      <xdr:col>5</xdr:col>
      <xdr:colOff>742950</xdr:colOff>
      <xdr:row>41</xdr:row>
      <xdr:rowOff>161925</xdr:rowOff>
    </xdr:to>
    <xdr:sp>
      <xdr:nvSpPr>
        <xdr:cNvPr id="21" name="Connecteur droit avec flèche 42"/>
        <xdr:cNvSpPr>
          <a:spLocks/>
        </xdr:cNvSpPr>
      </xdr:nvSpPr>
      <xdr:spPr>
        <a:xfrm flipV="1">
          <a:off x="3362325" y="7696200"/>
          <a:ext cx="742950" cy="542925"/>
        </a:xfrm>
        <a:prstGeom prst="straightConnector1">
          <a:avLst/>
        </a:prstGeom>
        <a:noFill/>
        <a:ln w="720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838200</xdr:colOff>
      <xdr:row>75</xdr:row>
      <xdr:rowOff>19050</xdr:rowOff>
    </xdr:from>
    <xdr:to>
      <xdr:col>3</xdr:col>
      <xdr:colOff>133350</xdr:colOff>
      <xdr:row>109</xdr:row>
      <xdr:rowOff>171450</xdr:rowOff>
    </xdr:to>
    <xdr:pic>
      <xdr:nvPicPr>
        <xdr:cNvPr id="22" name="Image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8200" y="14582775"/>
          <a:ext cx="1304925" cy="662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542925</xdr:colOff>
      <xdr:row>74</xdr:row>
      <xdr:rowOff>190500</xdr:rowOff>
    </xdr:from>
    <xdr:ext cx="3686175" cy="6096000"/>
    <xdr:sp fLocksText="0">
      <xdr:nvSpPr>
        <xdr:cNvPr id="23" name="ZoneTexte 1"/>
        <xdr:cNvSpPr txBox="1">
          <a:spLocks noChangeArrowheads="1"/>
        </xdr:cNvSpPr>
      </xdr:nvSpPr>
      <xdr:spPr>
        <a:xfrm>
          <a:off x="2552700" y="14563725"/>
          <a:ext cx="3686175" cy="6096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l'impression des étiquettes 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saisissez les numéros de lignes à imprimer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 exemple : si vous avez sur votre fiche de dêpot :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ligne 1 1 jupe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ligne 2 1 lot de 2 tee shirt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ligne 3 1 chemise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ligne 4 1 paire de chaussures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ligne 5 1 pull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en  saisissant les lignes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que l’on veut comme ci-apeés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sur 1 ére étiquette             1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sur 2 éme étiquette             2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sur 3 éme étiquette             2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sur 4 éme étiquette             3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sur 5 éme étiquette             4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sur 6 ére étiquette             4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sur 7éme  étiquette             5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vous aurez bien :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1 étiquette pour la jupe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2 nécessaires pour le lot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 étiquette pour la chemise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2 nécessaires pour les chaussures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 étiquette pour le pull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l'ordre de votre fiche de dêpot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IL SUFFIT DE RENOUVELLER L OPERATION EN 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FONTION DE VOTRE FICHE DE DEPOT
</a:t>
          </a:r>
        </a:p>
      </xdr:txBody>
    </xdr:sp>
    <xdr:clientData/>
  </xdr:oneCellAnchor>
  <xdr:twoCellAnchor>
    <xdr:from>
      <xdr:col>8</xdr:col>
      <xdr:colOff>1609725</xdr:colOff>
      <xdr:row>23</xdr:row>
      <xdr:rowOff>133350</xdr:rowOff>
    </xdr:from>
    <xdr:to>
      <xdr:col>8</xdr:col>
      <xdr:colOff>1609725</xdr:colOff>
      <xdr:row>26</xdr:row>
      <xdr:rowOff>47625</xdr:rowOff>
    </xdr:to>
    <xdr:sp>
      <xdr:nvSpPr>
        <xdr:cNvPr id="24" name="Connecteur droit avec flèche 46"/>
        <xdr:cNvSpPr>
          <a:spLocks/>
        </xdr:cNvSpPr>
      </xdr:nvSpPr>
      <xdr:spPr>
        <a:xfrm flipH="1" flipV="1">
          <a:off x="6981825" y="5000625"/>
          <a:ext cx="0" cy="400050"/>
        </a:xfrm>
        <a:prstGeom prst="straightConnector1">
          <a:avLst/>
        </a:prstGeom>
        <a:noFill/>
        <a:ln w="720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85725</xdr:colOff>
      <xdr:row>61</xdr:row>
      <xdr:rowOff>190500</xdr:rowOff>
    </xdr:from>
    <xdr:to>
      <xdr:col>4</xdr:col>
      <xdr:colOff>19050</xdr:colOff>
      <xdr:row>68</xdr:row>
      <xdr:rowOff>38100</xdr:rowOff>
    </xdr:to>
    <xdr:pic>
      <xdr:nvPicPr>
        <xdr:cNvPr id="25" name="Imag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23925" y="12077700"/>
          <a:ext cx="17811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485775</xdr:colOff>
      <xdr:row>4</xdr:row>
      <xdr:rowOff>76200</xdr:rowOff>
    </xdr:from>
    <xdr:to>
      <xdr:col>28</xdr:col>
      <xdr:colOff>1800225</xdr:colOff>
      <xdr:row>7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16811625" y="933450"/>
          <a:ext cx="1314450" cy="495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SELECTION DE LA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PREMIERE PAGE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pour impression</a:t>
          </a:r>
        </a:p>
      </xdr:txBody>
    </xdr:sp>
    <xdr:clientData/>
  </xdr:twoCellAnchor>
  <xdr:twoCellAnchor>
    <xdr:from>
      <xdr:col>28</xdr:col>
      <xdr:colOff>1876425</xdr:colOff>
      <xdr:row>4</xdr:row>
      <xdr:rowOff>38100</xdr:rowOff>
    </xdr:from>
    <xdr:to>
      <xdr:col>29</xdr:col>
      <xdr:colOff>0</xdr:colOff>
      <xdr:row>7</xdr:row>
      <xdr:rowOff>28575</xdr:rowOff>
    </xdr:to>
    <xdr:sp>
      <xdr:nvSpPr>
        <xdr:cNvPr id="2" name="Rectangle 4"/>
        <xdr:cNvSpPr>
          <a:spLocks/>
        </xdr:cNvSpPr>
      </xdr:nvSpPr>
      <xdr:spPr>
        <a:xfrm>
          <a:off x="18202275" y="895350"/>
          <a:ext cx="971550" cy="533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SELECTION DE LA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SECONDE PAGE 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pour impression </a:t>
          </a:r>
        </a:p>
      </xdr:txBody>
    </xdr:sp>
    <xdr:clientData/>
  </xdr:twoCellAnchor>
  <xdr:twoCellAnchor>
    <xdr:from>
      <xdr:col>19</xdr:col>
      <xdr:colOff>0</xdr:colOff>
      <xdr:row>36</xdr:row>
      <xdr:rowOff>257175</xdr:rowOff>
    </xdr:from>
    <xdr:to>
      <xdr:col>19</xdr:col>
      <xdr:colOff>0</xdr:colOff>
      <xdr:row>40</xdr:row>
      <xdr:rowOff>161925</xdr:rowOff>
    </xdr:to>
    <xdr:pic>
      <xdr:nvPicPr>
        <xdr:cNvPr id="3" name="Imag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8905875"/>
          <a:ext cx="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28</xdr:col>
      <xdr:colOff>161925</xdr:colOff>
      <xdr:row>15</xdr:row>
      <xdr:rowOff>76200</xdr:rowOff>
    </xdr:from>
    <xdr:to>
      <xdr:col>28</xdr:col>
      <xdr:colOff>2847975</xdr:colOff>
      <xdr:row>23</xdr:row>
      <xdr:rowOff>38100</xdr:rowOff>
    </xdr:to>
    <xdr:pic>
      <xdr:nvPicPr>
        <xdr:cNvPr id="4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87775" y="2924175"/>
          <a:ext cx="2686050" cy="2171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0</xdr:row>
      <xdr:rowOff>85725</xdr:rowOff>
    </xdr:from>
    <xdr:to>
      <xdr:col>4</xdr:col>
      <xdr:colOff>171450</xdr:colOff>
      <xdr:row>1</xdr:row>
      <xdr:rowOff>247650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85725"/>
          <a:ext cx="514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15</xdr:row>
      <xdr:rowOff>266700</xdr:rowOff>
    </xdr:from>
    <xdr:to>
      <xdr:col>28</xdr:col>
      <xdr:colOff>266700</xdr:colOff>
      <xdr:row>26</xdr:row>
      <xdr:rowOff>0</xdr:rowOff>
    </xdr:to>
    <xdr:pic>
      <xdr:nvPicPr>
        <xdr:cNvPr id="6" name="Imag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01375" y="3114675"/>
          <a:ext cx="559117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26</xdr:row>
      <xdr:rowOff>0</xdr:rowOff>
    </xdr:from>
    <xdr:to>
      <xdr:col>28</xdr:col>
      <xdr:colOff>123825</xdr:colOff>
      <xdr:row>31</xdr:row>
      <xdr:rowOff>19050</xdr:rowOff>
    </xdr:to>
    <xdr:pic>
      <xdr:nvPicPr>
        <xdr:cNvPr id="7" name="Imag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01375" y="5886450"/>
          <a:ext cx="54483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31</xdr:row>
      <xdr:rowOff>276225</xdr:rowOff>
    </xdr:from>
    <xdr:to>
      <xdr:col>28</xdr:col>
      <xdr:colOff>76200</xdr:colOff>
      <xdr:row>36</xdr:row>
      <xdr:rowOff>200025</xdr:rowOff>
    </xdr:to>
    <xdr:pic>
      <xdr:nvPicPr>
        <xdr:cNvPr id="8" name="Imag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001375" y="7543800"/>
          <a:ext cx="5400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1</xdr:row>
      <xdr:rowOff>76200</xdr:rowOff>
    </xdr:from>
    <xdr:to>
      <xdr:col>15</xdr:col>
      <xdr:colOff>0</xdr:colOff>
      <xdr:row>39</xdr:row>
      <xdr:rowOff>161925</xdr:rowOff>
    </xdr:to>
    <xdr:sp>
      <xdr:nvSpPr>
        <xdr:cNvPr id="9" name="Flèche : droite 17"/>
        <xdr:cNvSpPr>
          <a:spLocks/>
        </xdr:cNvSpPr>
      </xdr:nvSpPr>
      <xdr:spPr>
        <a:xfrm>
          <a:off x="6972300" y="276225"/>
          <a:ext cx="590550" cy="9124950"/>
        </a:xfrm>
        <a:prstGeom prst="rightArrow">
          <a:avLst>
            <a:gd name="adj1" fmla="val 0"/>
            <a:gd name="adj2" fmla="val -39222"/>
          </a:avLst>
        </a:prstGeom>
        <a:solidFill>
          <a:srgbClr val="E2F0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10</xdr:col>
      <xdr:colOff>0</xdr:colOff>
      <xdr:row>14</xdr:row>
      <xdr:rowOff>247650</xdr:rowOff>
    </xdr:from>
    <xdr:ext cx="209550" cy="257175"/>
    <xdr:sp fLocksText="0">
      <xdr:nvSpPr>
        <xdr:cNvPr id="10" name="ZoneTexte 18"/>
        <xdr:cNvSpPr txBox="1">
          <a:spLocks noChangeArrowheads="1"/>
        </xdr:cNvSpPr>
      </xdr:nvSpPr>
      <xdr:spPr>
        <a:xfrm>
          <a:off x="6010275" y="28194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409575</xdr:colOff>
      <xdr:row>26</xdr:row>
      <xdr:rowOff>47625</xdr:rowOff>
    </xdr:from>
    <xdr:ext cx="238125" cy="247650"/>
    <xdr:sp fLocksText="0">
      <xdr:nvSpPr>
        <xdr:cNvPr id="11" name="ZoneTexte 19"/>
        <xdr:cNvSpPr txBox="1">
          <a:spLocks noChangeArrowheads="1"/>
        </xdr:cNvSpPr>
      </xdr:nvSpPr>
      <xdr:spPr>
        <a:xfrm>
          <a:off x="16735425" y="593407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28575</xdr:colOff>
      <xdr:row>12</xdr:row>
      <xdr:rowOff>133350</xdr:rowOff>
    </xdr:from>
    <xdr:ext cx="438150" cy="4829175"/>
    <xdr:sp>
      <xdr:nvSpPr>
        <xdr:cNvPr id="12" name="ZoneTexte 22"/>
        <xdr:cNvSpPr txBox="1">
          <a:spLocks noChangeArrowheads="1"/>
        </xdr:cNvSpPr>
      </xdr:nvSpPr>
      <xdr:spPr>
        <a:xfrm rot="16200000">
          <a:off x="7000875" y="2438400"/>
          <a:ext cx="438150" cy="4829175"/>
        </a:xfrm>
        <a:prstGeom prst="rect">
          <a:avLst/>
        </a:prstGeom>
        <a:solidFill>
          <a:srgbClr val="E2F0D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rappel </a:t>
          </a:r>
          <a:r>
            <a:rPr lang="en-US" cap="none" sz="20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mode emploi et aide au </a:t>
          </a:r>
          <a:r>
            <a:rPr lang="en-US" cap="none" sz="18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remplissage</a:t>
          </a:r>
        </a:p>
      </xdr:txBody>
    </xdr:sp>
    <xdr:clientData/>
  </xdr:oneCellAnchor>
  <xdr:twoCellAnchor editAs="oneCell">
    <xdr:from>
      <xdr:col>20</xdr:col>
      <xdr:colOff>228600</xdr:colOff>
      <xdr:row>2</xdr:row>
      <xdr:rowOff>114300</xdr:rowOff>
    </xdr:from>
    <xdr:to>
      <xdr:col>28</xdr:col>
      <xdr:colOff>0</xdr:colOff>
      <xdr:row>13</xdr:row>
      <xdr:rowOff>0</xdr:rowOff>
    </xdr:to>
    <xdr:pic>
      <xdr:nvPicPr>
        <xdr:cNvPr id="13" name="Imag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001375" y="609600"/>
          <a:ext cx="53244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39</xdr:row>
      <xdr:rowOff>180975</xdr:rowOff>
    </xdr:from>
    <xdr:to>
      <xdr:col>4</xdr:col>
      <xdr:colOff>238125</xdr:colOff>
      <xdr:row>41</xdr:row>
      <xdr:rowOff>47625</xdr:rowOff>
    </xdr:to>
    <xdr:pic>
      <xdr:nvPicPr>
        <xdr:cNvPr id="14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" y="94202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6</xdr:col>
      <xdr:colOff>28575</xdr:colOff>
      <xdr:row>38</xdr:row>
      <xdr:rowOff>238125</xdr:rowOff>
    </xdr:to>
    <xdr:sp>
      <xdr:nvSpPr>
        <xdr:cNvPr id="1" name="Line 1"/>
        <xdr:cNvSpPr>
          <a:spLocks/>
        </xdr:cNvSpPr>
      </xdr:nvSpPr>
      <xdr:spPr>
        <a:xfrm>
          <a:off x="3057525" y="0"/>
          <a:ext cx="19050" cy="10601325"/>
        </a:xfrm>
        <a:custGeom>
          <a:pathLst>
            <a:path h="21600" w="21600">
              <a:moveTo>
                <a:pt x="0" y="0"/>
              </a:moveTo>
              <a:lnTo>
                <a:pt x="21600" y="2"/>
              </a:lnTo>
            </a:path>
          </a:pathLst>
        </a:custGeom>
        <a:noFill/>
        <a:ln w="180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552450</xdr:colOff>
      <xdr:row>0</xdr:row>
      <xdr:rowOff>685800</xdr:rowOff>
    </xdr:from>
    <xdr:to>
      <xdr:col>5</xdr:col>
      <xdr:colOff>552450</xdr:colOff>
      <xdr:row>40</xdr:row>
      <xdr:rowOff>28575</xdr:rowOff>
    </xdr:to>
    <xdr:sp>
      <xdr:nvSpPr>
        <xdr:cNvPr id="2" name="Connecteur droit 2"/>
        <xdr:cNvSpPr>
          <a:spLocks/>
        </xdr:cNvSpPr>
      </xdr:nvSpPr>
      <xdr:spPr>
        <a:xfrm>
          <a:off x="3048000" y="685800"/>
          <a:ext cx="0" cy="10210800"/>
        </a:xfrm>
        <a:prstGeom prst="line">
          <a:avLst/>
        </a:prstGeom>
        <a:noFill/>
        <a:ln w="72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504825</xdr:colOff>
      <xdr:row>1</xdr:row>
      <xdr:rowOff>9525</xdr:rowOff>
    </xdr:from>
    <xdr:to>
      <xdr:col>13</xdr:col>
      <xdr:colOff>904875</xdr:colOff>
      <xdr:row>5</xdr:row>
      <xdr:rowOff>85725</xdr:rowOff>
    </xdr:to>
    <xdr:sp>
      <xdr:nvSpPr>
        <xdr:cNvPr id="3" name="Forme automatique 6"/>
        <xdr:cNvSpPr>
          <a:spLocks/>
        </xdr:cNvSpPr>
      </xdr:nvSpPr>
      <xdr:spPr>
        <a:xfrm>
          <a:off x="6934200" y="695325"/>
          <a:ext cx="409575" cy="523875"/>
        </a:xfrm>
        <a:prstGeom prst="downArrow">
          <a:avLst/>
        </a:prstGeom>
        <a:solidFill>
          <a:srgbClr val="DDDDDD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342900</xdr:colOff>
      <xdr:row>1</xdr:row>
      <xdr:rowOff>104775</xdr:rowOff>
    </xdr:from>
    <xdr:to>
      <xdr:col>14</xdr:col>
      <xdr:colOff>714375</xdr:colOff>
      <xdr:row>6</xdr:row>
      <xdr:rowOff>38100</xdr:rowOff>
    </xdr:to>
    <xdr:sp>
      <xdr:nvSpPr>
        <xdr:cNvPr id="4" name="Forme automatique 6"/>
        <xdr:cNvSpPr>
          <a:spLocks/>
        </xdr:cNvSpPr>
      </xdr:nvSpPr>
      <xdr:spPr>
        <a:xfrm>
          <a:off x="8191500" y="790575"/>
          <a:ext cx="371475" cy="504825"/>
        </a:xfrm>
        <a:prstGeom prst="downArrow">
          <a:avLst/>
        </a:prstGeom>
        <a:solidFill>
          <a:srgbClr val="FFFF99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285750</xdr:colOff>
      <xdr:row>32</xdr:row>
      <xdr:rowOff>209550</xdr:rowOff>
    </xdr:from>
    <xdr:to>
      <xdr:col>16</xdr:col>
      <xdr:colOff>1447800</xdr:colOff>
      <xdr:row>35</xdr:row>
      <xdr:rowOff>123825</xdr:rowOff>
    </xdr:to>
    <xdr:sp>
      <xdr:nvSpPr>
        <xdr:cNvPr id="5" name="Rectangle 9"/>
        <xdr:cNvSpPr>
          <a:spLocks/>
        </xdr:cNvSpPr>
      </xdr:nvSpPr>
      <xdr:spPr>
        <a:xfrm>
          <a:off x="9144000" y="8801100"/>
          <a:ext cx="1162050" cy="800100"/>
        </a:xfrm>
        <a:prstGeom prst="rect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SELECTION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ZONE A 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IMPRIMER</a:t>
          </a:r>
        </a:p>
      </xdr:txBody>
    </xdr:sp>
    <xdr:clientData/>
  </xdr:twoCellAnchor>
  <xdr:twoCellAnchor editAs="absolute">
    <xdr:from>
      <xdr:col>16</xdr:col>
      <xdr:colOff>1533525</xdr:colOff>
      <xdr:row>32</xdr:row>
      <xdr:rowOff>247650</xdr:rowOff>
    </xdr:from>
    <xdr:to>
      <xdr:col>18</xdr:col>
      <xdr:colOff>361950</xdr:colOff>
      <xdr:row>37</xdr:row>
      <xdr:rowOff>66675</xdr:rowOff>
    </xdr:to>
    <xdr:pic>
      <xdr:nvPicPr>
        <xdr:cNvPr id="6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1775" y="8839200"/>
          <a:ext cx="3200400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oneCellAnchor>
    <xdr:from>
      <xdr:col>16</xdr:col>
      <xdr:colOff>209550</xdr:colOff>
      <xdr:row>0</xdr:row>
      <xdr:rowOff>47625</xdr:rowOff>
    </xdr:from>
    <xdr:ext cx="3533775" cy="6867525"/>
    <xdr:sp fLocksText="0">
      <xdr:nvSpPr>
        <xdr:cNvPr id="7" name="ZoneTexte 1"/>
        <xdr:cNvSpPr txBox="1">
          <a:spLocks noChangeArrowheads="1"/>
        </xdr:cNvSpPr>
      </xdr:nvSpPr>
      <xdr:spPr>
        <a:xfrm>
          <a:off x="9067800" y="47625"/>
          <a:ext cx="3533775" cy="68675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l'impression des étiquettes 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saisissez les numéros de lignes à imprimer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 exemple : si vous avez sur votre fiche de dêpot :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ligne 1 1 jupe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ligne 2 1 lot de 2 tee shirt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ligne 3 1 chemise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ligne 4 1 paire de chaussures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ligne 5 1 pull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en  saisissant la ligne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que l’on veut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sur 1 ére étiquette             1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sur 2 éme étiquette             2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sur 3 éme étiquette             2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sur 4 éme étiquette             3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sur 5 éme étiquette             4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sur 6 ére étiquette             4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sur 7éme  étiquette             5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vous aurez bien :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1 étiquette pour la jupe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2 nécessaires pour le lot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 étiquette pour la chemise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2 nécessaires pour les chaussures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 étiquette pour le pull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l'ordre de votre fiche de dêpot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ETIQUETTES SONT IMPRIMEES PAR LOTS DE 7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IL SUFFIT DE RENOUVELLER L OPERATION EN 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FONTION DE VOTRE FICHE DE DEPOT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15"/>
  <sheetViews>
    <sheetView zoomScale="60" zoomScaleNormal="60" zoomScalePageLayoutView="0" workbookViewId="0" topLeftCell="A1">
      <selection activeCell="J1" sqref="J1"/>
    </sheetView>
  </sheetViews>
  <sheetFormatPr defaultColWidth="10.140625" defaultRowHeight="15" customHeight="1"/>
  <cols>
    <col min="1" max="1" width="12.57421875" style="0" customWidth="1"/>
    <col min="2" max="2" width="10.140625" style="1" customWidth="1"/>
    <col min="3" max="3" width="7.421875" style="1" customWidth="1"/>
    <col min="4" max="5" width="10.140625" style="1" customWidth="1"/>
    <col min="6" max="6" width="19.7109375" style="1" customWidth="1"/>
    <col min="7" max="7" width="6.7109375" style="2" customWidth="1"/>
    <col min="8" max="8" width="3.7109375" style="1" customWidth="1"/>
    <col min="9" max="9" width="24.140625" style="1" customWidth="1"/>
    <col min="10" max="10" width="23.421875" style="1" customWidth="1"/>
    <col min="11" max="11" width="18.7109375" style="1" customWidth="1"/>
    <col min="12" max="16384" width="10.140625" style="1" customWidth="1"/>
  </cols>
  <sheetData>
    <row r="1" spans="2:10" ht="34.5" customHeight="1">
      <c r="B1" s="3"/>
      <c r="C1" s="3"/>
      <c r="D1" s="3"/>
      <c r="E1" s="3"/>
      <c r="J1" s="1" t="s">
        <v>541</v>
      </c>
    </row>
    <row r="2" spans="2:5" ht="15" customHeight="1">
      <c r="B2" s="3"/>
      <c r="C2" s="3"/>
      <c r="D2" s="3"/>
      <c r="E2" s="3"/>
    </row>
    <row r="3" spans="2:11" ht="17.25" customHeight="1">
      <c r="B3" s="4"/>
      <c r="C3" s="5" t="s">
        <v>0</v>
      </c>
      <c r="D3" s="4"/>
      <c r="E3" s="4"/>
      <c r="F3" s="4"/>
      <c r="G3" s="6"/>
      <c r="H3" s="4"/>
      <c r="I3" s="4"/>
      <c r="J3" s="4"/>
      <c r="K3" s="4"/>
    </row>
    <row r="4" spans="2:7" s="7" customFormat="1" ht="24" customHeight="1">
      <c r="B4" s="369"/>
      <c r="C4" s="369"/>
      <c r="D4" s="369"/>
      <c r="E4" s="369"/>
      <c r="F4" s="369"/>
      <c r="G4" s="369"/>
    </row>
    <row r="5" spans="3:7" ht="15" customHeight="1">
      <c r="C5" s="8" t="s">
        <v>1</v>
      </c>
      <c r="D5" s="4"/>
      <c r="E5" s="4"/>
      <c r="F5" s="4"/>
      <c r="G5" s="6"/>
    </row>
    <row r="6" spans="3:6" ht="15" customHeight="1" thickBot="1">
      <c r="C6" s="370"/>
      <c r="D6" s="370"/>
      <c r="E6" s="370"/>
      <c r="F6" s="370"/>
    </row>
    <row r="7" spans="10:11" ht="16.5" customHeight="1">
      <c r="J7" s="360" t="s">
        <v>516</v>
      </c>
      <c r="K7" s="315"/>
    </row>
    <row r="8" spans="10:11" ht="16.5" customHeight="1">
      <c r="J8" s="316" t="s">
        <v>2</v>
      </c>
      <c r="K8" s="317"/>
    </row>
    <row r="9" spans="10:11" ht="16.5" customHeight="1">
      <c r="J9" s="316"/>
      <c r="K9" s="317"/>
    </row>
    <row r="10" spans="10:11" ht="16.5" customHeight="1">
      <c r="J10" s="329" t="s">
        <v>498</v>
      </c>
      <c r="K10" s="317"/>
    </row>
    <row r="11" spans="10:11" ht="16.5" customHeight="1">
      <c r="J11" s="316" t="s">
        <v>3</v>
      </c>
      <c r="K11" s="317"/>
    </row>
    <row r="12" spans="10:11" ht="16.5" customHeight="1">
      <c r="J12" s="316" t="s">
        <v>4</v>
      </c>
      <c r="K12" s="317"/>
    </row>
    <row r="13" spans="10:11" ht="16.5" customHeight="1">
      <c r="J13" s="320" t="s">
        <v>5</v>
      </c>
      <c r="K13" s="317"/>
    </row>
    <row r="14" spans="10:11" ht="16.5" customHeight="1">
      <c r="J14" s="316"/>
      <c r="K14" s="317"/>
    </row>
    <row r="15" spans="10:11" ht="16.5" customHeight="1">
      <c r="J15" s="330" t="s">
        <v>495</v>
      </c>
      <c r="K15" s="317"/>
    </row>
    <row r="16" spans="10:11" ht="16.5" customHeight="1">
      <c r="J16" s="316" t="s">
        <v>6</v>
      </c>
      <c r="K16" s="317"/>
    </row>
    <row r="17" spans="10:11" ht="16.5" customHeight="1" thickBot="1">
      <c r="J17" s="318" t="s">
        <v>7</v>
      </c>
      <c r="K17" s="319"/>
    </row>
    <row r="18" spans="3:10" ht="12.75" customHeight="1">
      <c r="C18" s="371" t="s">
        <v>8</v>
      </c>
      <c r="D18" s="371"/>
      <c r="E18" s="371"/>
      <c r="F18" s="371"/>
      <c r="G18" s="371"/>
      <c r="H18" s="371"/>
      <c r="I18" s="371"/>
      <c r="J18" s="371"/>
    </row>
    <row r="19" ht="12.75" customHeight="1"/>
    <row r="20" spans="2:9" ht="12.75" customHeight="1">
      <c r="B20"/>
      <c r="C20"/>
      <c r="D20"/>
      <c r="E20" s="10"/>
      <c r="F20" s="11"/>
      <c r="G20" s="12"/>
      <c r="H20" s="11"/>
      <c r="I20" s="11"/>
    </row>
    <row r="21" spans="2:11" ht="17.25" customHeight="1">
      <c r="B21" s="4"/>
      <c r="C21" s="5" t="s">
        <v>9</v>
      </c>
      <c r="D21" s="4"/>
      <c r="E21" s="4"/>
      <c r="F21" s="4"/>
      <c r="G21" s="6"/>
      <c r="H21" s="4"/>
      <c r="I21" s="4"/>
      <c r="J21" s="4"/>
      <c r="K21" s="4"/>
    </row>
    <row r="22" spans="2:9" ht="12.75" customHeight="1" thickBot="1">
      <c r="B22"/>
      <c r="C22"/>
      <c r="D22"/>
      <c r="E22" s="10"/>
      <c r="F22" s="11"/>
      <c r="G22" s="12"/>
      <c r="H22" s="11"/>
      <c r="I22" s="11"/>
    </row>
    <row r="23" spans="2:11" ht="12.75" customHeight="1" thickBot="1">
      <c r="B23" s="13" t="s">
        <v>10</v>
      </c>
      <c r="C23" s="14"/>
      <c r="D23" s="15"/>
      <c r="E23" s="16"/>
      <c r="F23" s="16"/>
      <c r="G23" s="1"/>
      <c r="H23" s="16"/>
      <c r="I23" s="16"/>
      <c r="J23" s="321"/>
      <c r="K23" s="321"/>
    </row>
    <row r="24" spans="2:11" ht="12.75" customHeight="1">
      <c r="B24" s="17"/>
      <c r="C24" s="18" t="s">
        <v>12</v>
      </c>
      <c r="D24" s="19"/>
      <c r="F24" s="10"/>
      <c r="G24" s="10"/>
      <c r="H24" s="10"/>
      <c r="I24" s="10"/>
      <c r="J24" s="374" t="s">
        <v>11</v>
      </c>
      <c r="K24" s="375"/>
    </row>
    <row r="25" spans="2:11" ht="12.75" customHeight="1">
      <c r="B25" s="20"/>
      <c r="C25" s="21" t="s">
        <v>13</v>
      </c>
      <c r="D25" s="22" t="s">
        <v>14</v>
      </c>
      <c r="F25" s="10"/>
      <c r="G25" s="10"/>
      <c r="H25" s="10"/>
      <c r="I25" s="10"/>
      <c r="J25" s="322" t="s">
        <v>489</v>
      </c>
      <c r="K25" s="323"/>
    </row>
    <row r="26" spans="2:11" ht="12.75" customHeight="1">
      <c r="B26" s="20"/>
      <c r="C26" s="21" t="s">
        <v>15</v>
      </c>
      <c r="D26" s="22" t="s">
        <v>16</v>
      </c>
      <c r="F26" s="10"/>
      <c r="G26" s="10"/>
      <c r="H26" s="10"/>
      <c r="I26" s="10"/>
      <c r="J26" s="324" t="s">
        <v>490</v>
      </c>
      <c r="K26" s="323"/>
    </row>
    <row r="27" spans="2:11" s="11" customFormat="1" ht="12.75" customHeight="1">
      <c r="B27" s="24"/>
      <c r="C27" s="21" t="s">
        <v>17</v>
      </c>
      <c r="D27" s="22" t="s">
        <v>18</v>
      </c>
      <c r="F27" s="10"/>
      <c r="G27" s="10"/>
      <c r="H27" s="10"/>
      <c r="I27" s="10"/>
      <c r="J27" s="376" t="s">
        <v>491</v>
      </c>
      <c r="K27" s="377"/>
    </row>
    <row r="28" spans="2:11" s="11" customFormat="1" ht="12.75" customHeight="1">
      <c r="B28" s="24"/>
      <c r="C28" s="21" t="s">
        <v>19</v>
      </c>
      <c r="D28" s="22" t="s">
        <v>20</v>
      </c>
      <c r="F28" s="10"/>
      <c r="G28" s="10"/>
      <c r="H28" s="10"/>
      <c r="I28" s="10"/>
      <c r="J28" s="395" t="s">
        <v>492</v>
      </c>
      <c r="K28" s="396"/>
    </row>
    <row r="29" spans="2:11" s="11" customFormat="1" ht="12.75" customHeight="1" thickBot="1">
      <c r="B29" s="25"/>
      <c r="C29" s="26" t="s">
        <v>21</v>
      </c>
      <c r="D29" s="27" t="s">
        <v>22</v>
      </c>
      <c r="F29" s="10"/>
      <c r="G29" s="10"/>
      <c r="H29" s="10"/>
      <c r="I29" s="10"/>
      <c r="J29" s="379" t="s">
        <v>493</v>
      </c>
      <c r="K29" s="380"/>
    </row>
    <row r="30" spans="3:9" s="11" customFormat="1" ht="12.75" customHeight="1">
      <c r="C30" s="28"/>
      <c r="F30" s="16"/>
      <c r="G30" s="16"/>
      <c r="H30" s="16"/>
      <c r="I30" s="16"/>
    </row>
    <row r="31" spans="3:7" s="11" customFormat="1" ht="12.75" customHeight="1" thickBot="1">
      <c r="C31" s="28"/>
      <c r="G31" s="12"/>
    </row>
    <row r="32" spans="3:10" s="11" customFormat="1" ht="15" customHeight="1">
      <c r="C32" s="28"/>
      <c r="G32" s="12"/>
      <c r="J32" s="325" t="s">
        <v>23</v>
      </c>
    </row>
    <row r="33" spans="3:10" s="11" customFormat="1" ht="15" customHeight="1" thickBot="1">
      <c r="C33" s="28"/>
      <c r="G33" s="12"/>
      <c r="J33" s="326" t="s">
        <v>24</v>
      </c>
    </row>
    <row r="34" s="11" customFormat="1" ht="15" customHeight="1">
      <c r="G34" s="12"/>
    </row>
    <row r="35" s="11" customFormat="1" ht="15" customHeight="1">
      <c r="G35" s="12"/>
    </row>
    <row r="36" s="11" customFormat="1" ht="15" customHeight="1">
      <c r="G36" s="12"/>
    </row>
    <row r="37" spans="2:9" ht="15.75" customHeight="1">
      <c r="B37" s="11"/>
      <c r="C37" s="11"/>
      <c r="D37" s="11"/>
      <c r="E37" s="11"/>
      <c r="F37" s="11"/>
      <c r="G37" s="12"/>
      <c r="H37" s="11"/>
      <c r="I37" s="11"/>
    </row>
    <row r="38" spans="2:13" ht="15" customHeight="1">
      <c r="B38" s="11"/>
      <c r="C38" s="11"/>
      <c r="D38" s="11"/>
      <c r="E38" s="11"/>
      <c r="F38" s="11"/>
      <c r="G38" s="12"/>
      <c r="H38" s="11"/>
      <c r="I38" s="11"/>
      <c r="M38" s="29"/>
    </row>
    <row r="39" spans="2:9" ht="15" customHeight="1">
      <c r="B39" s="11"/>
      <c r="C39" s="11"/>
      <c r="D39" s="11"/>
      <c r="E39" s="11"/>
      <c r="F39" s="11"/>
      <c r="G39" s="12"/>
      <c r="H39" s="11"/>
      <c r="I39" s="11"/>
    </row>
    <row r="40" spans="2:7" ht="15" customHeight="1">
      <c r="B40" s="11"/>
      <c r="C40" s="11"/>
      <c r="D40" s="11"/>
      <c r="E40" s="11"/>
      <c r="F40" s="11"/>
      <c r="G40" s="12"/>
    </row>
    <row r="41" spans="8:9" ht="15" customHeight="1">
      <c r="H41" s="11"/>
      <c r="I41" s="11"/>
    </row>
    <row r="42" spans="7:9" ht="15" customHeight="1" thickBot="1">
      <c r="G42" s="1"/>
      <c r="H42" s="30"/>
      <c r="I42" s="327"/>
    </row>
    <row r="43" spans="3:10" ht="15" customHeight="1">
      <c r="C43" s="328"/>
      <c r="D43" s="385" t="s">
        <v>25</v>
      </c>
      <c r="E43" s="386"/>
      <c r="F43" s="387"/>
      <c r="G43" s="1"/>
      <c r="H43" s="30"/>
      <c r="I43" s="391" t="s">
        <v>502</v>
      </c>
      <c r="J43" s="392"/>
    </row>
    <row r="44" spans="3:10" ht="15" customHeight="1" thickBot="1">
      <c r="C44" s="328"/>
      <c r="D44" s="388" t="s">
        <v>496</v>
      </c>
      <c r="E44" s="389"/>
      <c r="F44" s="390"/>
      <c r="G44" s="1"/>
      <c r="H44" s="30"/>
      <c r="I44" s="393" t="s">
        <v>494</v>
      </c>
      <c r="J44" s="394"/>
    </row>
    <row r="45" spans="7:9" ht="15" customHeight="1">
      <c r="G45" s="1"/>
      <c r="H45" s="30"/>
      <c r="I45" s="30"/>
    </row>
    <row r="46" spans="2:11" ht="15" customHeight="1">
      <c r="B46" s="372" t="s">
        <v>26</v>
      </c>
      <c r="C46" s="372"/>
      <c r="D46" s="372"/>
      <c r="E46" s="372"/>
      <c r="F46" s="372"/>
      <c r="G46" s="372"/>
      <c r="H46" s="372"/>
      <c r="I46" s="372"/>
      <c r="J46" s="31"/>
      <c r="K46" s="31"/>
    </row>
    <row r="47" spans="7:9" ht="15" customHeight="1" thickBot="1">
      <c r="G47" s="1"/>
      <c r="H47" s="30"/>
      <c r="I47" s="30"/>
    </row>
    <row r="48" spans="4:10" ht="15" customHeight="1" thickTop="1">
      <c r="D48" s="32" t="s">
        <v>27</v>
      </c>
      <c r="E48" s="33"/>
      <c r="F48" s="33" t="s">
        <v>28</v>
      </c>
      <c r="G48" s="33"/>
      <c r="H48" s="33"/>
      <c r="I48" s="33"/>
      <c r="J48" s="34"/>
    </row>
    <row r="49" spans="4:10" ht="15" customHeight="1">
      <c r="D49" s="35"/>
      <c r="E49" s="373" t="s">
        <v>29</v>
      </c>
      <c r="F49" s="373"/>
      <c r="G49" s="373"/>
      <c r="H49" s="373"/>
      <c r="I49" s="373"/>
      <c r="J49" s="36"/>
    </row>
    <row r="50" spans="4:10" ht="15" customHeight="1">
      <c r="D50" s="37"/>
      <c r="E50" s="331" t="s">
        <v>30</v>
      </c>
      <c r="F50" s="38"/>
      <c r="G50" s="40"/>
      <c r="H50" s="40"/>
      <c r="I50" s="38"/>
      <c r="J50" s="36"/>
    </row>
    <row r="51" spans="4:10" ht="15" customHeight="1">
      <c r="D51" s="35"/>
      <c r="E51" s="38"/>
      <c r="F51" s="331" t="s">
        <v>31</v>
      </c>
      <c r="G51" s="38"/>
      <c r="H51" s="38"/>
      <c r="I51" s="38"/>
      <c r="J51" s="36"/>
    </row>
    <row r="52" spans="4:10" ht="15" customHeight="1">
      <c r="D52" s="39"/>
      <c r="E52" s="331" t="s">
        <v>32</v>
      </c>
      <c r="F52" s="40"/>
      <c r="G52" s="40"/>
      <c r="H52" s="40"/>
      <c r="I52" s="38"/>
      <c r="J52" s="36"/>
    </row>
    <row r="53" spans="4:10" ht="15" customHeight="1">
      <c r="D53" s="39"/>
      <c r="E53" s="40"/>
      <c r="F53" s="331" t="s">
        <v>33</v>
      </c>
      <c r="G53" s="38"/>
      <c r="H53" s="40"/>
      <c r="I53" s="38"/>
      <c r="J53" s="36"/>
    </row>
    <row r="54" spans="4:10" ht="15" customHeight="1">
      <c r="D54" s="39"/>
      <c r="E54" s="331" t="s">
        <v>34</v>
      </c>
      <c r="F54" s="40"/>
      <c r="G54" s="10"/>
      <c r="H54" s="10"/>
      <c r="I54" s="10"/>
      <c r="J54" s="36"/>
    </row>
    <row r="55" spans="4:10" ht="15" customHeight="1">
      <c r="D55" s="39"/>
      <c r="E55" s="40"/>
      <c r="F55" s="332" t="s">
        <v>33</v>
      </c>
      <c r="G55" s="38"/>
      <c r="H55" s="40"/>
      <c r="I55" s="38"/>
      <c r="J55" s="36"/>
    </row>
    <row r="56" spans="4:10" ht="15" customHeight="1" thickBot="1">
      <c r="D56" s="42"/>
      <c r="E56" s="43"/>
      <c r="F56" s="43"/>
      <c r="G56" s="44"/>
      <c r="H56" s="45"/>
      <c r="I56" s="46"/>
      <c r="J56" s="47"/>
    </row>
    <row r="57" spans="4:9" ht="15" customHeight="1" thickTop="1">
      <c r="D57" s="48"/>
      <c r="E57" s="49" t="s">
        <v>35</v>
      </c>
      <c r="G57" s="41"/>
      <c r="H57" s="40"/>
      <c r="I57" s="50"/>
    </row>
    <row r="58" ht="15" customHeight="1">
      <c r="G58" s="1"/>
    </row>
    <row r="59" spans="2:11" ht="15" customHeight="1">
      <c r="B59" s="372" t="s">
        <v>505</v>
      </c>
      <c r="C59" s="372"/>
      <c r="D59" s="372"/>
      <c r="E59" s="372"/>
      <c r="F59" s="372"/>
      <c r="G59" s="372"/>
      <c r="H59" s="372"/>
      <c r="I59" s="372"/>
      <c r="J59" s="31"/>
      <c r="K59" s="31"/>
    </row>
    <row r="60" spans="2:9" ht="15" customHeight="1">
      <c r="B60" s="51"/>
      <c r="C60" s="51"/>
      <c r="D60" s="51"/>
      <c r="E60" s="51"/>
      <c r="F60" s="51"/>
      <c r="G60" s="51"/>
      <c r="I60" s="7"/>
    </row>
    <row r="61" spans="2:11" ht="15" customHeight="1">
      <c r="B61" s="384" t="s">
        <v>36</v>
      </c>
      <c r="C61" s="384"/>
      <c r="D61" s="384"/>
      <c r="E61" s="384"/>
      <c r="F61" s="384"/>
      <c r="G61" s="384"/>
      <c r="H61" s="384"/>
      <c r="I61" s="384"/>
      <c r="J61" s="384"/>
      <c r="K61" s="384"/>
    </row>
    <row r="62" spans="2:11" ht="15" customHeight="1">
      <c r="B62" s="382" t="s">
        <v>37</v>
      </c>
      <c r="C62" s="382"/>
      <c r="D62" s="382"/>
      <c r="E62" s="382"/>
      <c r="F62" s="382"/>
      <c r="G62" s="382"/>
      <c r="H62" s="382"/>
      <c r="I62" s="382"/>
      <c r="J62" s="382"/>
      <c r="K62" s="382"/>
    </row>
    <row r="63" spans="7:8" ht="15" customHeight="1">
      <c r="G63" s="1"/>
      <c r="H63" s="51"/>
    </row>
    <row r="64" spans="3:11" ht="15" customHeight="1">
      <c r="C64" s="1" t="s">
        <v>38</v>
      </c>
      <c r="E64" s="52"/>
      <c r="F64" s="383" t="s">
        <v>500</v>
      </c>
      <c r="G64" s="383"/>
      <c r="H64" s="383"/>
      <c r="I64" s="383"/>
      <c r="J64" s="383"/>
      <c r="K64" s="383"/>
    </row>
    <row r="65" spans="5:6" ht="15.75" customHeight="1">
      <c r="E65" s="52"/>
      <c r="F65" s="9" t="s">
        <v>499</v>
      </c>
    </row>
    <row r="66" spans="5:6" ht="15" customHeight="1">
      <c r="E66" s="52"/>
      <c r="F66" s="9" t="s">
        <v>39</v>
      </c>
    </row>
    <row r="67" spans="5:7" ht="15" customHeight="1">
      <c r="E67" s="52"/>
      <c r="G67" s="9" t="s">
        <v>497</v>
      </c>
    </row>
    <row r="68" spans="5:7" ht="15" customHeight="1">
      <c r="E68" s="52"/>
      <c r="G68" s="1"/>
    </row>
    <row r="69" spans="2:7" ht="15" customHeight="1">
      <c r="B69" s="1" t="s">
        <v>501</v>
      </c>
      <c r="E69" s="52"/>
      <c r="G69" s="1"/>
    </row>
    <row r="70" spans="5:16" ht="15" customHeight="1">
      <c r="E70" s="52"/>
      <c r="G70" s="1"/>
      <c r="N70" s="53"/>
      <c r="P70" s="53"/>
    </row>
    <row r="71" spans="2:16" ht="15" customHeight="1">
      <c r="B71" s="372" t="s">
        <v>506</v>
      </c>
      <c r="C71" s="372"/>
      <c r="D71" s="372"/>
      <c r="E71" s="372"/>
      <c r="F71" s="372"/>
      <c r="G71" s="372"/>
      <c r="H71" s="372"/>
      <c r="I71" s="372"/>
      <c r="J71" s="31"/>
      <c r="K71" s="31"/>
      <c r="N71" s="53"/>
      <c r="P71" s="53"/>
    </row>
    <row r="72" spans="2:16" ht="15" customHeight="1">
      <c r="B72" s="23"/>
      <c r="C72" s="23"/>
      <c r="D72" s="23"/>
      <c r="E72" s="23"/>
      <c r="F72" s="23"/>
      <c r="G72" s="23"/>
      <c r="H72" s="11"/>
      <c r="I72" s="11"/>
      <c r="N72" s="53"/>
      <c r="P72" s="53"/>
    </row>
    <row r="73" spans="2:16" ht="15" customHeight="1">
      <c r="B73" s="11"/>
      <c r="C73" s="381" t="s">
        <v>40</v>
      </c>
      <c r="D73" s="381"/>
      <c r="E73" s="381"/>
      <c r="F73" s="381"/>
      <c r="G73" s="381"/>
      <c r="H73" s="381"/>
      <c r="I73" s="381"/>
      <c r="N73" s="53"/>
      <c r="P73" s="53"/>
    </row>
    <row r="74" ht="15" customHeight="1">
      <c r="G74" s="1"/>
    </row>
    <row r="75" spans="3:10" ht="15" customHeight="1">
      <c r="C75" s="54"/>
      <c r="D75" s="378"/>
      <c r="E75" s="378"/>
      <c r="F75" s="378"/>
      <c r="G75" s="378"/>
      <c r="H75" s="378"/>
      <c r="I75" s="378"/>
      <c r="J75" s="378"/>
    </row>
    <row r="76" spans="4:10" ht="15" customHeight="1">
      <c r="D76" s="378"/>
      <c r="E76" s="378"/>
      <c r="F76" s="378"/>
      <c r="G76" s="378"/>
      <c r="H76" s="378"/>
      <c r="I76" s="378"/>
      <c r="J76" s="378"/>
    </row>
    <row r="77" spans="3:9" ht="15" customHeight="1">
      <c r="C77" s="378"/>
      <c r="D77" s="378"/>
      <c r="E77" s="378"/>
      <c r="F77" s="378"/>
      <c r="G77" s="378"/>
      <c r="H77" s="378"/>
      <c r="I77" s="378"/>
    </row>
    <row r="78" spans="3:10" ht="15" customHeight="1">
      <c r="C78" s="54"/>
      <c r="D78" s="54"/>
      <c r="E78" s="54"/>
      <c r="F78" s="54"/>
      <c r="G78" s="54"/>
      <c r="H78" s="54"/>
      <c r="I78" s="55"/>
      <c r="J78" s="55"/>
    </row>
    <row r="79" spans="3:10" ht="15" customHeight="1">
      <c r="C79" s="54"/>
      <c r="D79" s="54"/>
      <c r="E79" s="54"/>
      <c r="F79" s="54"/>
      <c r="G79" s="54"/>
      <c r="H79" s="54"/>
      <c r="I79" s="55"/>
      <c r="J79" s="55"/>
    </row>
    <row r="80" spans="3:10" ht="15" customHeight="1">
      <c r="C80" s="54"/>
      <c r="D80" s="54"/>
      <c r="E80" s="54"/>
      <c r="F80" s="54"/>
      <c r="G80" s="54"/>
      <c r="H80" s="54"/>
      <c r="I80" s="55"/>
      <c r="J80" s="55"/>
    </row>
    <row r="81" spans="3:11" ht="15" customHeight="1">
      <c r="C81" s="54"/>
      <c r="D81" s="378"/>
      <c r="E81" s="378"/>
      <c r="F81" s="378"/>
      <c r="G81" s="378"/>
      <c r="H81" s="378"/>
      <c r="I81" s="378"/>
      <c r="J81" s="378"/>
      <c r="K81" s="378"/>
    </row>
    <row r="82" spans="3:10" ht="15" customHeight="1">
      <c r="C82" s="54"/>
      <c r="G82" s="1"/>
      <c r="I82" s="56"/>
      <c r="J82" s="56"/>
    </row>
    <row r="83" spans="3:10" ht="15" customHeight="1">
      <c r="C83" s="57"/>
      <c r="D83" s="57"/>
      <c r="E83" s="57"/>
      <c r="F83" s="57"/>
      <c r="G83" s="57"/>
      <c r="H83" s="57"/>
      <c r="I83" s="56"/>
      <c r="J83" s="56"/>
    </row>
    <row r="84" spans="3:10" ht="15" customHeight="1">
      <c r="C84" s="57"/>
      <c r="D84" s="57"/>
      <c r="E84" s="57"/>
      <c r="F84" s="57"/>
      <c r="G84" s="57"/>
      <c r="H84" s="57"/>
      <c r="I84" s="56"/>
      <c r="J84" s="56"/>
    </row>
    <row r="85" spans="3:9" ht="15" customHeight="1">
      <c r="C85" s="57"/>
      <c r="D85" s="57"/>
      <c r="E85" s="57"/>
      <c r="F85" s="57"/>
      <c r="G85" s="57"/>
      <c r="H85" s="57"/>
      <c r="I85" s="57"/>
    </row>
    <row r="86" ht="15" customHeight="1">
      <c r="G86" s="1"/>
    </row>
    <row r="87" ht="15" customHeight="1">
      <c r="G87" s="1"/>
    </row>
    <row r="88" ht="15" customHeight="1">
      <c r="G88" s="1"/>
    </row>
    <row r="89" ht="15" customHeight="1">
      <c r="G89" s="1"/>
    </row>
    <row r="90" ht="15" customHeight="1">
      <c r="G90" s="1"/>
    </row>
    <row r="91" ht="15" customHeight="1">
      <c r="G91" s="1"/>
    </row>
    <row r="92" ht="15" customHeight="1">
      <c r="G92" s="1"/>
    </row>
    <row r="93" ht="15" customHeight="1">
      <c r="G93" s="1"/>
    </row>
    <row r="94" ht="15" customHeight="1">
      <c r="G94" s="1"/>
    </row>
    <row r="95" ht="15" customHeight="1">
      <c r="G95" s="1"/>
    </row>
    <row r="96" ht="15" customHeight="1">
      <c r="G96" s="1"/>
    </row>
    <row r="97" ht="15" customHeight="1">
      <c r="G97" s="1"/>
    </row>
    <row r="98" ht="15" customHeight="1">
      <c r="G98" s="1"/>
    </row>
    <row r="99" ht="15" customHeight="1">
      <c r="G99" s="1"/>
    </row>
    <row r="100" ht="15" customHeight="1">
      <c r="G100" s="1"/>
    </row>
    <row r="101" ht="15" customHeight="1">
      <c r="G101" s="1"/>
    </row>
    <row r="102" ht="15" customHeight="1">
      <c r="G102" s="1"/>
    </row>
    <row r="103" ht="15" customHeight="1">
      <c r="G103" s="1"/>
    </row>
    <row r="104" ht="15" customHeight="1">
      <c r="G104" s="1"/>
    </row>
    <row r="105" ht="15" customHeight="1">
      <c r="G105" s="1"/>
    </row>
    <row r="106" ht="15" customHeight="1">
      <c r="G106" s="1"/>
    </row>
    <row r="107" ht="15" customHeight="1">
      <c r="G107" s="1"/>
    </row>
    <row r="108" ht="15" customHeight="1">
      <c r="G108" s="1"/>
    </row>
    <row r="109" spans="2:7" ht="15" customHeight="1">
      <c r="B109" s="1" t="s">
        <v>41</v>
      </c>
      <c r="G109" s="1"/>
    </row>
    <row r="110" ht="15" customHeight="1">
      <c r="G110" s="1"/>
    </row>
    <row r="111" spans="2:7" ht="15" customHeight="1">
      <c r="B111"/>
      <c r="G111" s="1"/>
    </row>
    <row r="112" ht="15" customHeight="1">
      <c r="G112" s="1"/>
    </row>
    <row r="113" spans="2:9" ht="15" customHeight="1">
      <c r="B113" s="52" t="s">
        <v>42</v>
      </c>
      <c r="C113" s="52"/>
      <c r="D113" s="58"/>
      <c r="E113" s="58"/>
      <c r="F113" s="58"/>
      <c r="G113" s="6"/>
      <c r="H113" s="4"/>
      <c r="I113" s="4"/>
    </row>
    <row r="114" spans="2:9" ht="15" customHeight="1">
      <c r="B114" s="52"/>
      <c r="C114" s="59" t="s">
        <v>43</v>
      </c>
      <c r="D114" s="58"/>
      <c r="E114" s="58"/>
      <c r="F114" s="58"/>
      <c r="G114" s="6"/>
      <c r="H114" s="4"/>
      <c r="I114" s="4"/>
    </row>
    <row r="115" spans="2:6" ht="15" customHeight="1">
      <c r="B115" s="52"/>
      <c r="C115" s="52"/>
      <c r="D115" s="52" t="s">
        <v>44</v>
      </c>
      <c r="E115" s="52"/>
      <c r="F115" s="52"/>
    </row>
    <row r="116" ht="15" customHeight="1"/>
  </sheetData>
  <sheetProtection password="EDE1" sheet="1"/>
  <mergeCells count="23">
    <mergeCell ref="B61:K61"/>
    <mergeCell ref="D43:F43"/>
    <mergeCell ref="D44:F44"/>
    <mergeCell ref="I43:J43"/>
    <mergeCell ref="I44:J44"/>
    <mergeCell ref="J28:K28"/>
    <mergeCell ref="C77:I77"/>
    <mergeCell ref="J29:K29"/>
    <mergeCell ref="D81:K81"/>
    <mergeCell ref="B59:I59"/>
    <mergeCell ref="B71:I71"/>
    <mergeCell ref="C73:I73"/>
    <mergeCell ref="D75:J75"/>
    <mergeCell ref="B62:K62"/>
    <mergeCell ref="F64:K64"/>
    <mergeCell ref="D76:J76"/>
    <mergeCell ref="B4:G4"/>
    <mergeCell ref="C6:F6"/>
    <mergeCell ref="C18:J18"/>
    <mergeCell ref="B46:I46"/>
    <mergeCell ref="E49:I49"/>
    <mergeCell ref="J24:K24"/>
    <mergeCell ref="J27:K27"/>
  </mergeCells>
  <printOptions/>
  <pageMargins left="0.7875" right="0.7875" top="0.7875" bottom="0.7875" header="0.5118055555555555" footer="0.5118055555555555"/>
  <pageSetup fitToHeight="0" fitToWidth="1" horizontalDpi="300" verticalDpi="300" orientation="portrait" paperSize="9" scale="71" r:id="rId2"/>
  <rowBreaks count="1" manualBreakCount="1">
    <brk id="6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9"/>
  <sheetViews>
    <sheetView tabSelected="1" zoomScale="110" zoomScaleNormal="110" zoomScalePageLayoutView="0" workbookViewId="0" topLeftCell="A46">
      <selection activeCell="F65" sqref="F65:G65"/>
    </sheetView>
  </sheetViews>
  <sheetFormatPr defaultColWidth="11.140625" defaultRowHeight="14.25" customHeight="1"/>
  <cols>
    <col min="1" max="1" width="3.7109375" style="0" customWidth="1"/>
    <col min="2" max="2" width="4.7109375" style="351" customWidth="1"/>
    <col min="3" max="3" width="5.421875" style="60" customWidth="1"/>
    <col min="4" max="4" width="2.00390625" style="61" customWidth="1"/>
    <col min="5" max="5" width="5.421875" style="62" customWidth="1"/>
    <col min="6" max="6" width="5.57421875" style="62" customWidth="1"/>
    <col min="7" max="7" width="42.8515625" style="63" customWidth="1"/>
    <col min="8" max="8" width="7.28125" style="64" customWidth="1"/>
    <col min="9" max="9" width="3.140625" style="65" customWidth="1"/>
    <col min="10" max="10" width="10.00390625" style="62" customWidth="1"/>
    <col min="11" max="11" width="3.140625" style="62" customWidth="1"/>
    <col min="12" max="12" width="3.140625" style="61" customWidth="1"/>
    <col min="13" max="13" width="5.28125" style="66" customWidth="1"/>
    <col min="14" max="14" width="2.8515625" style="67" customWidth="1"/>
    <col min="15" max="15" width="8.8515625" style="67" customWidth="1"/>
    <col min="16" max="16" width="2.28125" style="67" customWidth="1"/>
    <col min="17" max="17" width="20.8515625" style="68" customWidth="1"/>
    <col min="18" max="18" width="2.57421875" style="68" customWidth="1"/>
    <col min="19" max="19" width="19.140625" style="68" customWidth="1"/>
    <col min="20" max="20" width="3.28125" style="61" customWidth="1"/>
    <col min="21" max="21" width="3.421875" style="335" customWidth="1"/>
    <col min="22" max="27" width="11.140625" style="61" customWidth="1"/>
    <col min="28" max="28" width="13.00390625" style="61" customWidth="1"/>
    <col min="29" max="29" width="42.7109375" style="69" customWidth="1"/>
    <col min="30" max="16384" width="11.140625" style="61" customWidth="1"/>
  </cols>
  <sheetData>
    <row r="1" spans="1:28" ht="15.75" customHeight="1" thickBot="1">
      <c r="A1" s="398"/>
      <c r="B1" s="398"/>
      <c r="C1"/>
      <c r="D1"/>
      <c r="E1" s="70"/>
      <c r="F1" s="70"/>
      <c r="G1" s="71"/>
      <c r="H1" s="72"/>
      <c r="I1" s="73"/>
      <c r="J1" s="70"/>
      <c r="K1" s="70"/>
      <c r="L1" s="74"/>
      <c r="M1" s="75"/>
      <c r="P1" s="76"/>
      <c r="Q1" s="399" t="s">
        <v>45</v>
      </c>
      <c r="R1" s="399"/>
      <c r="S1" s="399"/>
      <c r="T1" s="77"/>
      <c r="U1" s="333"/>
      <c r="V1" s="344" t="s">
        <v>515</v>
      </c>
      <c r="W1" s="78"/>
      <c r="X1" s="78"/>
      <c r="Y1" s="78"/>
      <c r="Z1" s="78"/>
      <c r="AA1" s="78"/>
      <c r="AB1" s="78"/>
    </row>
    <row r="2" spans="2:29" ht="23.25" customHeight="1" thickBot="1">
      <c r="B2" s="345"/>
      <c r="C2"/>
      <c r="D2"/>
      <c r="E2" s="70"/>
      <c r="F2" s="294"/>
      <c r="G2" s="295" t="str">
        <f ca="1">CONCATENATE("BOURSE  ",IF(MONTH(TODAY())&lt;8,"PRINTEMPS","AUTOMNE"),"  ",YEAR(TODAY()))</f>
        <v>BOURSE  PRINTEMPS  2024</v>
      </c>
      <c r="H2" s="296"/>
      <c r="I2" s="400" t="s">
        <v>46</v>
      </c>
      <c r="J2" s="400"/>
      <c r="K2" s="400"/>
      <c r="L2" s="74"/>
      <c r="M2" s="75"/>
      <c r="P2" s="76"/>
      <c r="Q2" s="79" t="s">
        <v>47</v>
      </c>
      <c r="R2" s="79"/>
      <c r="S2" s="79"/>
      <c r="T2" s="77"/>
      <c r="U2" s="334"/>
      <c r="V2" s="78"/>
      <c r="W2" s="78"/>
      <c r="X2" s="78"/>
      <c r="Y2" s="78"/>
      <c r="Z2" s="78"/>
      <c r="AA2" s="78"/>
      <c r="AB2" s="78"/>
      <c r="AC2" s="80" t="s">
        <v>48</v>
      </c>
    </row>
    <row r="3" spans="2:29" ht="14.25" customHeight="1">
      <c r="B3" s="345"/>
      <c r="C3"/>
      <c r="D3"/>
      <c r="E3" s="81" t="s">
        <v>49</v>
      </c>
      <c r="F3" s="401"/>
      <c r="G3" s="401"/>
      <c r="H3" s="88"/>
      <c r="I3" s="83"/>
      <c r="J3" s="84" t="s">
        <v>50</v>
      </c>
      <c r="K3" s="85"/>
      <c r="L3" s="74"/>
      <c r="M3" s="75"/>
      <c r="P3" s="76"/>
      <c r="Q3" s="86" t="s">
        <v>51</v>
      </c>
      <c r="R3" s="402" t="s">
        <v>52</v>
      </c>
      <c r="S3" s="402"/>
      <c r="T3" s="77"/>
      <c r="U3" s="334"/>
      <c r="V3" s="78"/>
      <c r="W3" s="78"/>
      <c r="X3" s="78"/>
      <c r="Y3" s="78"/>
      <c r="Z3" s="78"/>
      <c r="AA3" s="78"/>
      <c r="AB3" s="78"/>
      <c r="AC3" s="87"/>
    </row>
    <row r="4" spans="2:29" ht="14.25" customHeight="1">
      <c r="B4" s="345"/>
      <c r="C4"/>
      <c r="D4"/>
      <c r="E4" s="81" t="s">
        <v>53</v>
      </c>
      <c r="F4" s="401"/>
      <c r="G4" s="401"/>
      <c r="H4" s="88"/>
      <c r="I4" s="89"/>
      <c r="J4" s="90"/>
      <c r="K4" s="91"/>
      <c r="L4" s="74"/>
      <c r="M4" s="75"/>
      <c r="P4" s="76"/>
      <c r="Q4" s="92" t="s">
        <v>476</v>
      </c>
      <c r="R4" s="92"/>
      <c r="S4" s="92"/>
      <c r="T4" s="94"/>
      <c r="U4" s="334"/>
      <c r="V4" s="78"/>
      <c r="W4" s="78"/>
      <c r="X4" s="78"/>
      <c r="Y4" s="78"/>
      <c r="Z4" s="78"/>
      <c r="AA4" s="78"/>
      <c r="AB4" s="78"/>
      <c r="AC4" s="93" t="s">
        <v>54</v>
      </c>
    </row>
    <row r="5" spans="2:28" ht="14.25" customHeight="1" thickBot="1">
      <c r="B5" s="345"/>
      <c r="C5"/>
      <c r="D5"/>
      <c r="E5" s="81" t="s">
        <v>55</v>
      </c>
      <c r="F5" s="403"/>
      <c r="G5" s="403"/>
      <c r="H5" s="88"/>
      <c r="I5" s="95"/>
      <c r="J5" s="96" t="s">
        <v>56</v>
      </c>
      <c r="K5" s="97"/>
      <c r="L5" s="74"/>
      <c r="M5" s="75"/>
      <c r="P5" s="76"/>
      <c r="Q5" s="404" t="s">
        <v>57</v>
      </c>
      <c r="R5" s="404" t="s">
        <v>58</v>
      </c>
      <c r="S5" s="404"/>
      <c r="T5" s="77"/>
      <c r="U5" s="334"/>
      <c r="V5" s="78"/>
      <c r="W5" s="78"/>
      <c r="X5" s="78"/>
      <c r="Y5" s="78"/>
      <c r="Z5" s="78"/>
      <c r="AA5" s="78"/>
      <c r="AB5" s="78"/>
    </row>
    <row r="6" spans="2:28" ht="14.25" customHeight="1" thickBot="1">
      <c r="B6" s="345"/>
      <c r="C6"/>
      <c r="D6"/>
      <c r="E6" s="81" t="s">
        <v>59</v>
      </c>
      <c r="F6" s="405"/>
      <c r="G6" s="405"/>
      <c r="H6" s="98"/>
      <c r="I6" s="73"/>
      <c r="J6" s="99"/>
      <c r="K6" s="70"/>
      <c r="L6" s="74"/>
      <c r="M6" s="75"/>
      <c r="P6" s="76"/>
      <c r="Q6" s="406" t="s">
        <v>60</v>
      </c>
      <c r="R6" s="406"/>
      <c r="S6" s="406"/>
      <c r="T6" s="100"/>
      <c r="U6" s="334"/>
      <c r="V6" s="78"/>
      <c r="W6" s="78"/>
      <c r="X6" s="78"/>
      <c r="Y6" s="78"/>
      <c r="Z6" s="78"/>
      <c r="AA6" s="78"/>
      <c r="AB6" s="78"/>
    </row>
    <row r="7" spans="2:28" ht="14.25" customHeight="1" thickBot="1">
      <c r="B7" s="345"/>
      <c r="C7"/>
      <c r="D7"/>
      <c r="E7" s="81" t="s">
        <v>61</v>
      </c>
      <c r="F7" s="101">
        <f>IF(ISNA(VLOOKUP(F6,bases!V3:W63,2,0)),"",VLOOKUP(F6,bases!V3:W63,2,0))</f>
      </c>
      <c r="G7" s="362"/>
      <c r="H7" s="102"/>
      <c r="I7" s="103" t="s">
        <v>50</v>
      </c>
      <c r="J7" s="104"/>
      <c r="K7" s="104"/>
      <c r="L7" s="85"/>
      <c r="M7" s="105"/>
      <c r="P7" s="76"/>
      <c r="Q7" s="106" t="s">
        <v>62</v>
      </c>
      <c r="R7" s="107" t="s">
        <v>63</v>
      </c>
      <c r="S7" s="108"/>
      <c r="T7" s="77"/>
      <c r="U7" s="334"/>
      <c r="V7" s="78"/>
      <c r="W7" s="78"/>
      <c r="X7" s="78"/>
      <c r="Y7" s="78"/>
      <c r="Z7" s="78"/>
      <c r="AA7" s="78"/>
      <c r="AB7" s="78"/>
    </row>
    <row r="8" spans="2:28" ht="14.25" customHeight="1">
      <c r="B8" s="345"/>
      <c r="C8"/>
      <c r="D8"/>
      <c r="E8" s="109" t="s">
        <v>64</v>
      </c>
      <c r="F8" s="363"/>
      <c r="G8" s="364"/>
      <c r="H8" s="89"/>
      <c r="I8" s="110"/>
      <c r="J8" s="110"/>
      <c r="K8" s="110"/>
      <c r="L8" s="91"/>
      <c r="M8" s="75"/>
      <c r="P8" s="76"/>
      <c r="Q8" s="111"/>
      <c r="R8" s="111"/>
      <c r="S8" s="111"/>
      <c r="T8" s="77"/>
      <c r="U8" s="334"/>
      <c r="V8" s="78"/>
      <c r="W8" s="78"/>
      <c r="X8" s="78"/>
      <c r="Y8" s="78"/>
      <c r="Z8" s="78"/>
      <c r="AA8" s="78"/>
      <c r="AB8" s="78"/>
    </row>
    <row r="9" spans="2:29" ht="14.25" customHeight="1">
      <c r="B9" s="346"/>
      <c r="C9" s="112"/>
      <c r="D9" s="113"/>
      <c r="E9" s="81" t="s">
        <v>65</v>
      </c>
      <c r="F9" s="407"/>
      <c r="G9" s="407"/>
      <c r="H9" s="89"/>
      <c r="I9" s="110"/>
      <c r="J9" s="114"/>
      <c r="K9" s="110"/>
      <c r="L9" s="91"/>
      <c r="M9" s="75"/>
      <c r="P9" s="76"/>
      <c r="Q9" s="111" t="s">
        <v>66</v>
      </c>
      <c r="R9" s="111"/>
      <c r="S9" s="111" t="s">
        <v>503</v>
      </c>
      <c r="T9" s="77"/>
      <c r="U9" s="334"/>
      <c r="V9" s="78"/>
      <c r="W9" s="78"/>
      <c r="X9" s="78"/>
      <c r="Y9" s="78"/>
      <c r="Z9" s="78"/>
      <c r="AA9" s="78"/>
      <c r="AB9" s="78"/>
      <c r="AC9" s="93" t="s">
        <v>67</v>
      </c>
    </row>
    <row r="10" spans="2:29" ht="14.25" customHeight="1" thickBot="1">
      <c r="B10" s="346"/>
      <c r="C10" s="112"/>
      <c r="D10" s="113"/>
      <c r="E10" s="81" t="s">
        <v>68</v>
      </c>
      <c r="F10" s="403"/>
      <c r="G10" s="403"/>
      <c r="H10" s="95"/>
      <c r="I10" s="115"/>
      <c r="J10" s="116" t="s">
        <v>69</v>
      </c>
      <c r="K10" s="115"/>
      <c r="L10" s="97"/>
      <c r="M10" s="75"/>
      <c r="P10" s="76"/>
      <c r="Q10" s="111" t="s">
        <v>477</v>
      </c>
      <c r="R10" s="111"/>
      <c r="S10" s="111" t="s">
        <v>71</v>
      </c>
      <c r="T10" s="77"/>
      <c r="U10" s="334"/>
      <c r="V10" s="78"/>
      <c r="W10" s="78"/>
      <c r="X10" s="78"/>
      <c r="Y10" s="78"/>
      <c r="Z10" s="78"/>
      <c r="AA10" s="78"/>
      <c r="AB10" s="78"/>
      <c r="AC10" s="117" t="s">
        <v>72</v>
      </c>
    </row>
    <row r="11" spans="2:29" ht="14.25" customHeight="1" thickBot="1">
      <c r="B11" s="347" t="s">
        <v>73</v>
      </c>
      <c r="C11" s="112"/>
      <c r="D11" s="74"/>
      <c r="E11" s="70"/>
      <c r="F11" s="70"/>
      <c r="G11" s="71"/>
      <c r="H11" s="72"/>
      <c r="I11" s="73"/>
      <c r="J11" s="70"/>
      <c r="K11" s="70"/>
      <c r="L11" s="74"/>
      <c r="M11" s="75"/>
      <c r="P11" s="76"/>
      <c r="Q11" s="111" t="s">
        <v>70</v>
      </c>
      <c r="R11" s="111"/>
      <c r="S11" s="111" t="s">
        <v>75</v>
      </c>
      <c r="T11" s="77"/>
      <c r="U11" s="334"/>
      <c r="V11" s="78"/>
      <c r="W11" s="78"/>
      <c r="X11" s="78"/>
      <c r="Y11" s="78"/>
      <c r="Z11" s="78"/>
      <c r="AA11" s="78"/>
      <c r="AB11" s="78"/>
      <c r="AC11" s="118"/>
    </row>
    <row r="12" spans="2:29" ht="14.25" customHeight="1" thickBot="1">
      <c r="B12" s="346"/>
      <c r="C12" s="119" t="s">
        <v>76</v>
      </c>
      <c r="D12" s="120"/>
      <c r="E12" s="121" t="s">
        <v>77</v>
      </c>
      <c r="F12" s="121"/>
      <c r="G12" s="122" t="s">
        <v>78</v>
      </c>
      <c r="H12" s="123" t="s">
        <v>79</v>
      </c>
      <c r="I12" s="124" t="s">
        <v>80</v>
      </c>
      <c r="J12" s="125" t="s">
        <v>81</v>
      </c>
      <c r="K12" s="410" t="s">
        <v>82</v>
      </c>
      <c r="L12" s="410"/>
      <c r="M12" s="75"/>
      <c r="P12" s="76"/>
      <c r="Q12" s="111" t="s">
        <v>83</v>
      </c>
      <c r="R12" s="111"/>
      <c r="S12" s="111" t="s">
        <v>84</v>
      </c>
      <c r="T12" s="126"/>
      <c r="U12" s="334"/>
      <c r="V12" s="78"/>
      <c r="W12" s="78"/>
      <c r="X12" s="78"/>
      <c r="Y12" s="78"/>
      <c r="Z12" s="78"/>
      <c r="AA12" s="78"/>
      <c r="AB12" s="78"/>
      <c r="AC12" s="361" t="s">
        <v>85</v>
      </c>
    </row>
    <row r="13" spans="2:29" ht="14.25" customHeight="1" thickBot="1">
      <c r="B13" s="346"/>
      <c r="C13" s="127"/>
      <c r="D13" s="128"/>
      <c r="E13" s="129" t="s">
        <v>86</v>
      </c>
      <c r="F13" s="130"/>
      <c r="G13" s="131" t="s">
        <v>87</v>
      </c>
      <c r="H13" s="132"/>
      <c r="I13" s="133"/>
      <c r="J13" s="130"/>
      <c r="K13" s="130"/>
      <c r="L13" s="134"/>
      <c r="M13" s="75"/>
      <c r="P13" s="76"/>
      <c r="Q13" s="111" t="s">
        <v>74</v>
      </c>
      <c r="R13" s="111"/>
      <c r="S13" s="111" t="s">
        <v>89</v>
      </c>
      <c r="T13" s="77"/>
      <c r="U13" s="334"/>
      <c r="V13" s="78"/>
      <c r="W13" s="78"/>
      <c r="X13" s="78"/>
      <c r="Y13" s="78"/>
      <c r="Z13" s="78"/>
      <c r="AA13" s="78"/>
      <c r="AB13" s="78"/>
      <c r="AC13" s="361" t="s">
        <v>90</v>
      </c>
    </row>
    <row r="14" spans="2:28" ht="6.75" customHeight="1" thickBot="1">
      <c r="B14" s="346"/>
      <c r="C14" s="135" t="s">
        <v>91</v>
      </c>
      <c r="D14" s="74"/>
      <c r="E14" s="70"/>
      <c r="F14" s="70"/>
      <c r="G14" s="71"/>
      <c r="H14" s="72"/>
      <c r="I14" s="73"/>
      <c r="J14" s="70"/>
      <c r="K14" s="70"/>
      <c r="L14" s="74"/>
      <c r="M14" s="75"/>
      <c r="P14" s="76"/>
      <c r="Q14" s="111"/>
      <c r="R14"/>
      <c r="S14" s="111"/>
      <c r="T14" s="77"/>
      <c r="U14" s="334"/>
      <c r="V14" s="78"/>
      <c r="W14" s="78"/>
      <c r="X14" s="78"/>
      <c r="Y14" s="78"/>
      <c r="Z14" s="78"/>
      <c r="AA14" s="78"/>
      <c r="AB14" s="78"/>
    </row>
    <row r="15" spans="2:29" ht="21.75" customHeight="1">
      <c r="B15" s="346"/>
      <c r="C15" s="136" t="s">
        <v>92</v>
      </c>
      <c r="D15" s="120"/>
      <c r="E15" s="137"/>
      <c r="F15" s="408"/>
      <c r="G15" s="408"/>
      <c r="H15" s="137"/>
      <c r="I15" s="138">
        <f>IF(AND(E15&lt;&gt;"",F15&lt;&gt;""),1,"")</f>
      </c>
      <c r="J15" s="139"/>
      <c r="K15" s="140"/>
      <c r="L15" s="141"/>
      <c r="M15" s="142" t="b">
        <f>IF(F15&lt;&gt;"",IF(H16&lt;&gt;"","SAISIE LIGNE INCOMPLETE OU INCOHERENTE",F16))</f>
        <v>0</v>
      </c>
      <c r="N15" s="143"/>
      <c r="O15" s="143" t="s">
        <v>94</v>
      </c>
      <c r="P15" s="144"/>
      <c r="Q15" s="111" t="s">
        <v>88</v>
      </c>
      <c r="R15" s="111"/>
      <c r="S15" s="111" t="s">
        <v>96</v>
      </c>
      <c r="T15" s="77"/>
      <c r="U15" s="334"/>
      <c r="V15" s="78"/>
      <c r="W15" s="78"/>
      <c r="X15" s="78"/>
      <c r="Y15" s="78"/>
      <c r="Z15" s="78"/>
      <c r="AA15" s="78"/>
      <c r="AB15" s="78"/>
      <c r="AC15" s="361" t="s">
        <v>97</v>
      </c>
    </row>
    <row r="16" spans="2:28" ht="21.75" customHeight="1" thickBot="1">
      <c r="B16" s="348">
        <f>IF(E15="U",E16,IF(E16&lt;&gt;"",IF(VLOOKUP(E16,controle,2)="A","A",IF(AND(E15&lt;&gt;"",F15=""),960,IF(AND(E15="",F15&lt;&gt;""),950,IF(AND(E15&lt;&gt;"",F15&lt;&gt;"",J15=""),970,IF(AND(E15&lt;&gt;"",F15&lt;&gt;"",J15&lt;&gt;"",F16=""),980,"")))))))</f>
      </c>
      <c r="C16" s="127"/>
      <c r="D16" s="128"/>
      <c r="E16" s="145" t="str">
        <f>IF(OR(E15="",F15=""),"_",((VLOOKUP(E15,personnes_2,2,1)*100)+VLOOKUP(F15,article_2,2,1)))</f>
        <v>_</v>
      </c>
      <c r="F16" s="409"/>
      <c r="G16" s="409"/>
      <c r="H16" s="397">
        <f>IF(B:B="","",IF(B:B="A","ART. INCOHERENT",IF(OR(B:B&gt;910,B:B=48),VLOOKUP(B:B,controle,2,FALSE),"")))</f>
      </c>
      <c r="I16" s="397"/>
      <c r="J16" s="397">
        <f>IF(B:B&gt;"910",VLOOKUP(B:B,controle,2),"")</f>
      </c>
      <c r="K16" s="146"/>
      <c r="L16" s="147"/>
      <c r="M16" s="75"/>
      <c r="O16" s="62"/>
      <c r="P16" s="76"/>
      <c r="Q16" s="111" t="s">
        <v>95</v>
      </c>
      <c r="R16" s="111"/>
      <c r="S16" s="111" t="s">
        <v>93</v>
      </c>
      <c r="T16" s="77"/>
      <c r="U16" s="334"/>
      <c r="V16" s="78"/>
      <c r="W16" s="78"/>
      <c r="X16" s="78"/>
      <c r="Y16" s="78"/>
      <c r="Z16" s="78"/>
      <c r="AA16" s="78"/>
      <c r="AB16" s="78"/>
    </row>
    <row r="17" spans="2:28" ht="21.75" customHeight="1">
      <c r="B17" s="346"/>
      <c r="C17" s="136" t="s">
        <v>99</v>
      </c>
      <c r="D17" s="120"/>
      <c r="E17" s="137"/>
      <c r="F17" s="408"/>
      <c r="G17" s="408"/>
      <c r="H17" s="137"/>
      <c r="I17" s="138">
        <f>IF(AND(E17&lt;&gt;"",F17&lt;&gt;""),1,"")</f>
      </c>
      <c r="J17" s="148"/>
      <c r="K17" s="140"/>
      <c r="L17" s="141"/>
      <c r="M17" s="142" t="b">
        <f>IF(F17&lt;&gt;"",IF(H18&lt;&gt;"","SAISIE LIGNE INCOMPLETE OU INCOHERENTE",F18))</f>
        <v>0</v>
      </c>
      <c r="N17" s="143"/>
      <c r="O17" s="143" t="s">
        <v>94</v>
      </c>
      <c r="P17" s="144"/>
      <c r="Q17" s="111" t="s">
        <v>98</v>
      </c>
      <c r="R17" s="111"/>
      <c r="S17" s="111" t="s">
        <v>101</v>
      </c>
      <c r="T17" s="77"/>
      <c r="U17" s="334"/>
      <c r="V17" s="78"/>
      <c r="W17" s="78"/>
      <c r="X17" s="78"/>
      <c r="Y17" s="78"/>
      <c r="Z17" s="78"/>
      <c r="AA17" s="78"/>
      <c r="AB17" s="78"/>
    </row>
    <row r="18" spans="2:28" ht="21.75" customHeight="1" thickBot="1">
      <c r="B18" s="348">
        <f>IF(E18&lt;&gt;"",IF(VLOOKUP(E18,controle,2)="A","A",IF(AND(E17&lt;&gt;"",F17=""),960,IF(AND(E17="",F17&lt;&gt;""),950,IF(AND(E17&lt;&gt;"",F17&lt;&gt;"",J17=""),970,IF(AND(E17&lt;&gt;"",F17&lt;&gt;"",J17&lt;&gt;"",F18=""),980,""))))))</f>
      </c>
      <c r="C18" s="127"/>
      <c r="D18" s="128"/>
      <c r="E18" s="145" t="str">
        <f>IF(OR(E17="",F17=""),"_",((VLOOKUP(E17,personnes_2,2,1)*100)+VLOOKUP(F17,article_2,2,1)))</f>
        <v>_</v>
      </c>
      <c r="F18" s="409"/>
      <c r="G18" s="409"/>
      <c r="H18" s="397">
        <f>IF(B:B="","",IF(B:B="A","ART. INCOHERENT",IF(B:B&gt;910,VLOOKUP(B:B,controle,2,FALSE),"")))</f>
      </c>
      <c r="I18" s="397"/>
      <c r="J18" s="397">
        <f>IF(B:B&gt;"910",VLOOKUP(B:B,controle,2),"")</f>
      </c>
      <c r="K18" s="149"/>
      <c r="L18" s="150"/>
      <c r="M18" s="75"/>
      <c r="O18" s="67" t="s">
        <v>94</v>
      </c>
      <c r="P18" s="76"/>
      <c r="Q18" s="111" t="s">
        <v>100</v>
      </c>
      <c r="R18" s="111"/>
      <c r="S18" s="111" t="s">
        <v>103</v>
      </c>
      <c r="T18" s="77"/>
      <c r="U18" s="334"/>
      <c r="V18" s="78"/>
      <c r="W18" s="78"/>
      <c r="X18" s="78"/>
      <c r="Y18" s="78"/>
      <c r="Z18" s="78"/>
      <c r="AA18" s="78"/>
      <c r="AB18" s="78"/>
    </row>
    <row r="19" spans="2:28" ht="21.75" customHeight="1">
      <c r="B19" s="346"/>
      <c r="C19" s="136" t="s">
        <v>104</v>
      </c>
      <c r="D19" s="120"/>
      <c r="E19" s="137"/>
      <c r="F19" s="408"/>
      <c r="G19" s="408"/>
      <c r="H19" s="137"/>
      <c r="I19" s="138">
        <f>IF(AND(E19&lt;&gt;"",F19&lt;&gt;""),1,"")</f>
      </c>
      <c r="J19" s="148"/>
      <c r="K19" s="149"/>
      <c r="L19" s="150"/>
      <c r="M19" s="75" t="b">
        <f>IF(F19&lt;&gt;"",IF(H20&lt;&gt;"","SAISIE LIGNE INCOMPLETE OU INCOHERENTE",F20))</f>
        <v>0</v>
      </c>
      <c r="N19" s="143"/>
      <c r="O19" s="143" t="s">
        <v>94</v>
      </c>
      <c r="P19" s="144"/>
      <c r="Q19" s="111" t="s">
        <v>102</v>
      </c>
      <c r="R19" s="111"/>
      <c r="S19" s="111" t="s">
        <v>106</v>
      </c>
      <c r="T19" s="77"/>
      <c r="U19" s="334"/>
      <c r="V19" s="78"/>
      <c r="W19" s="78"/>
      <c r="X19" s="78"/>
      <c r="Y19" s="78"/>
      <c r="Z19" s="78"/>
      <c r="AA19" s="78"/>
      <c r="AB19" s="78"/>
    </row>
    <row r="20" spans="2:28" ht="21.75" customHeight="1" thickBot="1">
      <c r="B20" s="348">
        <f>IF(E20&lt;&gt;"",IF(VLOOKUP(E20,controle,2)="A","A",IF(AND(E19&lt;&gt;"",F19=""),960,IF(AND(E19="",F19&lt;&gt;""),950,IF(AND(E19&lt;&gt;"",F19&lt;&gt;"",J19=""),970,IF(AND(E19&lt;&gt;"",F19&lt;&gt;"",J19&lt;&gt;"",F20=""),980,""))))))</f>
      </c>
      <c r="C20" s="127"/>
      <c r="D20" s="128"/>
      <c r="E20" s="145" t="str">
        <f>IF(OR(E19="",F19=""),"_",((VLOOKUP(E19,personnes_2,2,1)*100)+VLOOKUP(F19,article_2,2,1)))</f>
        <v>_</v>
      </c>
      <c r="F20" s="409"/>
      <c r="G20" s="409"/>
      <c r="H20" s="397">
        <f>IF(B:B="","",IF(B:B="A","ART. INCOHERENT",IF(B:B&gt;910,VLOOKUP(B:B,controle,2,FALSE),"")))</f>
      </c>
      <c r="I20" s="397"/>
      <c r="J20" s="397">
        <f>IF(B:B&gt;"910",VLOOKUP(B:B,controle,2),"")</f>
      </c>
      <c r="K20" s="146"/>
      <c r="L20" s="147"/>
      <c r="M20" s="75"/>
      <c r="O20" s="67" t="s">
        <v>94</v>
      </c>
      <c r="P20" s="76"/>
      <c r="Q20" s="111" t="s">
        <v>105</v>
      </c>
      <c r="R20" s="111"/>
      <c r="S20" s="111" t="s">
        <v>110</v>
      </c>
      <c r="T20" s="77"/>
      <c r="U20" s="334"/>
      <c r="V20" s="78"/>
      <c r="W20" s="78"/>
      <c r="X20" s="78"/>
      <c r="Y20" s="78"/>
      <c r="Z20" s="78"/>
      <c r="AA20" s="78"/>
      <c r="AB20" s="78"/>
    </row>
    <row r="21" spans="2:29" ht="21.75" customHeight="1">
      <c r="B21" s="346"/>
      <c r="C21" s="136" t="s">
        <v>107</v>
      </c>
      <c r="D21" s="120"/>
      <c r="E21" s="137"/>
      <c r="F21" s="408"/>
      <c r="G21" s="408"/>
      <c r="H21" s="137"/>
      <c r="I21" s="138">
        <f>IF(AND(E21&lt;&gt;"",F21&lt;&gt;""),1,"")</f>
      </c>
      <c r="J21" s="148"/>
      <c r="K21" s="140"/>
      <c r="L21" s="141"/>
      <c r="M21" s="75" t="b">
        <f>IF(F21&lt;&gt;"",IF(H22&lt;&gt;"","SAISIE LIGNE INCOMPLETE OU INCOHERENTE",F22))</f>
        <v>0</v>
      </c>
      <c r="N21" s="143"/>
      <c r="O21" s="143" t="s">
        <v>108</v>
      </c>
      <c r="P21" s="144"/>
      <c r="Q21" s="111" t="s">
        <v>109</v>
      </c>
      <c r="R21" s="111"/>
      <c r="S21" s="111" t="s">
        <v>112</v>
      </c>
      <c r="T21" s="77"/>
      <c r="U21" s="334"/>
      <c r="V21" s="78"/>
      <c r="W21" s="78"/>
      <c r="X21" s="78"/>
      <c r="Y21" s="78"/>
      <c r="Z21" s="78"/>
      <c r="AA21" s="78"/>
      <c r="AB21" s="78"/>
      <c r="AC21" s="151"/>
    </row>
    <row r="22" spans="2:29" ht="21.75" customHeight="1" thickBot="1">
      <c r="B22" s="348">
        <f>IF(E22&lt;&gt;"",IF(VLOOKUP(E22,controle,2)="A","A",IF(AND(E21&lt;&gt;"",F21=""),960,IF(AND(E21="",F21&lt;&gt;""),950,IF(AND(E21&lt;&gt;"",F21&lt;&gt;"",J21=""),970,IF(AND(E21&lt;&gt;"",F21&lt;&gt;"",J21&lt;&gt;"",F22=""),980,""))))))</f>
      </c>
      <c r="C22" s="127"/>
      <c r="D22" s="128"/>
      <c r="E22" s="145" t="str">
        <f>IF(OR(E21="",F21=""),"_",((VLOOKUP(E21,personnes_2,2,1)*100)+VLOOKUP(F21,article_2,2,1)))</f>
        <v>_</v>
      </c>
      <c r="F22" s="409"/>
      <c r="G22" s="409"/>
      <c r="H22" s="397">
        <f>IF(B:B="","",IF(B:B="A","ART. INCOHERENT",IF(B:B&gt;910,VLOOKUP(B:B,controle,2,FALSE),"")))</f>
      </c>
      <c r="I22" s="397"/>
      <c r="J22" s="397">
        <f>IF(B:B&gt;"910",VLOOKUP(B:B,controle,2),"")</f>
      </c>
      <c r="K22" s="146"/>
      <c r="L22" s="147"/>
      <c r="M22" s="75"/>
      <c r="O22" s="67" t="s">
        <v>94</v>
      </c>
      <c r="P22" s="76"/>
      <c r="Q22" s="111" t="s">
        <v>111</v>
      </c>
      <c r="R22" s="111"/>
      <c r="S22" s="111" t="s">
        <v>115</v>
      </c>
      <c r="T22" s="77"/>
      <c r="U22" s="334"/>
      <c r="V22" s="78"/>
      <c r="W22" s="78"/>
      <c r="X22" s="78"/>
      <c r="Y22" s="78"/>
      <c r="Z22" s="78"/>
      <c r="AA22" s="78"/>
      <c r="AB22" s="78"/>
      <c r="AC22" s="151"/>
    </row>
    <row r="23" spans="2:29" ht="21.75" customHeight="1">
      <c r="B23" s="346"/>
      <c r="C23" s="136" t="s">
        <v>113</v>
      </c>
      <c r="D23" s="120"/>
      <c r="E23" s="137"/>
      <c r="F23" s="408"/>
      <c r="G23" s="408"/>
      <c r="H23" s="137"/>
      <c r="I23" s="138">
        <f>IF(AND(E23&lt;&gt;"",F23&lt;&gt;""),1,"")</f>
      </c>
      <c r="J23" s="148"/>
      <c r="K23" s="140"/>
      <c r="L23" s="141"/>
      <c r="M23" s="75" t="b">
        <f>IF(F23&lt;&gt;"",IF(H24&lt;&gt;"","SAISIE LIGNE INCOMPLETE OU INCOHERENTE",F24))</f>
        <v>0</v>
      </c>
      <c r="N23" s="143"/>
      <c r="O23" s="143" t="s">
        <v>94</v>
      </c>
      <c r="P23" s="144"/>
      <c r="Q23" s="111" t="s">
        <v>114</v>
      </c>
      <c r="R23" s="111"/>
      <c r="S23" s="111" t="s">
        <v>117</v>
      </c>
      <c r="T23" s="152"/>
      <c r="U23" s="334"/>
      <c r="V23" s="78"/>
      <c r="W23" s="78"/>
      <c r="X23" s="78"/>
      <c r="Y23" s="78"/>
      <c r="Z23" s="78"/>
      <c r="AA23" s="78"/>
      <c r="AB23" s="78"/>
      <c r="AC23" s="151"/>
    </row>
    <row r="24" spans="2:28" ht="21.75" customHeight="1" thickBot="1">
      <c r="B24" s="348">
        <f>IF(E24&lt;&gt;"",IF(VLOOKUP(E24,controle,2)="A","A",IF(AND(E23&lt;&gt;"",F23=""),960,IF(AND(E23="",F23&lt;&gt;""),950,IF(AND(E23&lt;&gt;"",F23&lt;&gt;"",J23=""),970,IF(AND(E23&lt;&gt;"",F23&lt;&gt;"",J23&lt;&gt;"",F24=""),980,""))))))</f>
      </c>
      <c r="C24" s="127"/>
      <c r="D24" s="128"/>
      <c r="E24" s="145" t="str">
        <f>IF(OR(E23="",F23=""),"_",((VLOOKUP(E23,personnes_2,2,1)*100)+VLOOKUP(F23,article_2,2,1)))</f>
        <v>_</v>
      </c>
      <c r="F24" s="409"/>
      <c r="G24" s="409"/>
      <c r="H24" s="397">
        <f>IF(B:B="","",IF(B:B="A","ART. INCOHERENT",IF(B:B&gt;910,VLOOKUP(B:B,controle,2,FALSE),"")))</f>
      </c>
      <c r="I24" s="397"/>
      <c r="J24" s="397">
        <f>IF(B:B&gt;"910",VLOOKUP(B:B,controle,2),"")</f>
      </c>
      <c r="K24" s="146"/>
      <c r="L24" s="147"/>
      <c r="M24" s="75"/>
      <c r="O24" s="67" t="s">
        <v>94</v>
      </c>
      <c r="P24" s="76"/>
      <c r="Q24" s="111" t="s">
        <v>481</v>
      </c>
      <c r="R24" s="111"/>
      <c r="S24" s="111" t="s">
        <v>120</v>
      </c>
      <c r="T24" s="152"/>
      <c r="U24" s="334"/>
      <c r="V24" s="78"/>
      <c r="W24" s="78"/>
      <c r="X24" s="78"/>
      <c r="Y24" s="78"/>
      <c r="Z24" s="78"/>
      <c r="AA24" s="78"/>
      <c r="AB24" s="78"/>
    </row>
    <row r="25" spans="2:28" ht="21.75" customHeight="1">
      <c r="B25" s="346"/>
      <c r="C25" s="136" t="s">
        <v>118</v>
      </c>
      <c r="D25" s="120"/>
      <c r="E25" s="137"/>
      <c r="F25" s="408"/>
      <c r="G25" s="408"/>
      <c r="H25" s="137"/>
      <c r="I25" s="138">
        <f>IF(AND(E25&lt;&gt;"",F25&lt;&gt;""),1,"")</f>
      </c>
      <c r="J25" s="148"/>
      <c r="K25" s="140"/>
      <c r="L25" s="141"/>
      <c r="M25" s="75" t="b">
        <f>IF(F25&lt;&gt;"",IF(H26&lt;&gt;"","SAISIE LIGNE INCOMPLETE OU INCOHERENTE",F26))</f>
        <v>0</v>
      </c>
      <c r="N25" s="143"/>
      <c r="O25" s="143" t="s">
        <v>94</v>
      </c>
      <c r="P25" s="144"/>
      <c r="Q25" s="111" t="s">
        <v>119</v>
      </c>
      <c r="R25" s="111"/>
      <c r="S25" s="111" t="s">
        <v>122</v>
      </c>
      <c r="T25" s="152"/>
      <c r="U25" s="334"/>
      <c r="V25" s="78"/>
      <c r="W25" s="78"/>
      <c r="X25" s="78"/>
      <c r="Y25" s="78"/>
      <c r="Z25" s="78"/>
      <c r="AA25" s="78"/>
      <c r="AB25" s="78"/>
    </row>
    <row r="26" spans="2:28" ht="21.75" customHeight="1" thickBot="1">
      <c r="B26" s="348">
        <f>IF(E26&lt;&gt;"",IF(VLOOKUP(E26,controle,2)="A","A",IF(AND(E25&lt;&gt;"",F25=""),960,IF(AND(E25="",F25&lt;&gt;""),950,IF(AND(E25&lt;&gt;"",F25&lt;&gt;"",J25=""),970,IF(AND(E25&lt;&gt;"",F25&lt;&gt;"",J25&lt;&gt;"",F26=""),980,""))))))</f>
      </c>
      <c r="C26" s="127"/>
      <c r="D26" s="128"/>
      <c r="E26" s="145" t="str">
        <f>IF(OR(E25="",F25=""),"_",((VLOOKUP(E25,personnes_2,2,1)*100)+VLOOKUP(F25,article_2,2,1)))</f>
        <v>_</v>
      </c>
      <c r="F26" s="409"/>
      <c r="G26" s="409"/>
      <c r="H26" s="397">
        <f>IF(B:B="","",IF(B:B="A","ART. INCOHERENT",IF(B:B&gt;910,VLOOKUP(B:B,controle,2,FALSE),"")))</f>
      </c>
      <c r="I26" s="397"/>
      <c r="J26" s="397">
        <f>IF(B:B&gt;"910",VLOOKUP(B:B,controle,2),"")</f>
      </c>
      <c r="K26" s="146"/>
      <c r="L26" s="147"/>
      <c r="M26" s="75"/>
      <c r="O26" s="67" t="s">
        <v>94</v>
      </c>
      <c r="P26" s="76"/>
      <c r="Q26" s="111" t="s">
        <v>121</v>
      </c>
      <c r="R26" s="111"/>
      <c r="S26" s="111" t="s">
        <v>125</v>
      </c>
      <c r="T26" s="77"/>
      <c r="U26" s="334"/>
      <c r="V26" s="78"/>
      <c r="W26" s="78"/>
      <c r="X26" s="78"/>
      <c r="Y26" s="78"/>
      <c r="Z26" s="78"/>
      <c r="AA26" s="78"/>
      <c r="AB26" s="78"/>
    </row>
    <row r="27" spans="2:28" ht="21.75" customHeight="1">
      <c r="B27" s="346"/>
      <c r="C27" s="136" t="s">
        <v>123</v>
      </c>
      <c r="D27" s="120"/>
      <c r="E27" s="137"/>
      <c r="F27" s="408"/>
      <c r="G27" s="408"/>
      <c r="H27" s="137"/>
      <c r="I27" s="138">
        <f>IF(AND(E27&lt;&gt;"",F27&lt;&gt;""),1,"")</f>
      </c>
      <c r="J27" s="148"/>
      <c r="K27" s="140"/>
      <c r="L27" s="141"/>
      <c r="M27" s="75" t="b">
        <f>IF(F27&lt;&gt;"",IF(H28&lt;&gt;"","SAISIE LIGNE INCOMPLETE OU INCOHERENTE",F28))</f>
        <v>0</v>
      </c>
      <c r="N27" s="143"/>
      <c r="O27" s="143" t="s">
        <v>94</v>
      </c>
      <c r="P27" s="144"/>
      <c r="Q27" s="111" t="s">
        <v>124</v>
      </c>
      <c r="R27" s="111"/>
      <c r="S27" s="111" t="s">
        <v>507</v>
      </c>
      <c r="T27" s="77"/>
      <c r="U27" s="334"/>
      <c r="V27" s="78"/>
      <c r="W27" s="78"/>
      <c r="X27" s="78"/>
      <c r="Y27" s="78"/>
      <c r="Z27" s="78"/>
      <c r="AA27" s="78"/>
      <c r="AB27" s="78"/>
    </row>
    <row r="28" spans="2:28" ht="21.75" customHeight="1" thickBot="1">
      <c r="B28" s="348">
        <f>IF(E28&lt;&gt;"",IF(VLOOKUP(E28,controle,2)="A","A",IF(AND(E27&lt;&gt;"",F27=""),960,IF(AND(E27="",F27&lt;&gt;""),950,IF(AND(E27&lt;&gt;"",F27&lt;&gt;"",J27=""),970,IF(AND(E27&lt;&gt;"",F27&lt;&gt;"",J27&lt;&gt;"",F28=""),980,""))))))</f>
      </c>
      <c r="C28" s="127"/>
      <c r="D28" s="128"/>
      <c r="E28" s="145" t="str">
        <f>IF(OR(E27="",F27=""),"_",((VLOOKUP(E27,personnes_2,2,1)*100)+VLOOKUP(F27,article_2,2,1)))</f>
        <v>_</v>
      </c>
      <c r="F28" s="409"/>
      <c r="G28" s="409"/>
      <c r="H28" s="397">
        <f>IF(B:B="","",IF(B:B="A","ART. INCOHERENT",IF(B:B&gt;910,VLOOKUP(B:B,controle,2,FALSE),"")))</f>
      </c>
      <c r="I28" s="397"/>
      <c r="J28" s="397">
        <f>IF(B:B&gt;"910",VLOOKUP(B:B,controle,2),"")</f>
      </c>
      <c r="K28" s="146"/>
      <c r="L28" s="147"/>
      <c r="M28" s="75"/>
      <c r="O28" s="67" t="s">
        <v>94</v>
      </c>
      <c r="P28" s="76"/>
      <c r="Q28" s="111" t="s">
        <v>126</v>
      </c>
      <c r="R28" s="111"/>
      <c r="S28" s="111" t="s">
        <v>128</v>
      </c>
      <c r="T28" s="77"/>
      <c r="U28" s="334"/>
      <c r="V28" s="78"/>
      <c r="W28" s="78"/>
      <c r="X28" s="78"/>
      <c r="Y28" s="78"/>
      <c r="Z28" s="78"/>
      <c r="AA28" s="78"/>
      <c r="AB28" s="78"/>
    </row>
    <row r="29" spans="2:28" ht="21.75" customHeight="1">
      <c r="B29" s="346"/>
      <c r="C29" s="136" t="s">
        <v>127</v>
      </c>
      <c r="D29" s="120"/>
      <c r="E29" s="137"/>
      <c r="F29" s="408"/>
      <c r="G29" s="408"/>
      <c r="H29" s="137"/>
      <c r="I29" s="138">
        <f>IF(AND(E29&lt;&gt;"",F29&lt;&gt;""),1,"")</f>
      </c>
      <c r="J29" s="148"/>
      <c r="K29" s="140"/>
      <c r="L29" s="141"/>
      <c r="M29" s="75" t="b">
        <f>IF(F29&lt;&gt;"",IF(H30&lt;&gt;"","SAISIE LIGNE INCOMPLETE OU INCOHERENTE",F30))</f>
        <v>0</v>
      </c>
      <c r="N29" s="143"/>
      <c r="O29" s="143" t="s">
        <v>94</v>
      </c>
      <c r="P29" s="144"/>
      <c r="Q29" s="111" t="s">
        <v>129</v>
      </c>
      <c r="R29" s="111"/>
      <c r="S29" s="111" t="s">
        <v>130</v>
      </c>
      <c r="T29" s="77"/>
      <c r="U29" s="334"/>
      <c r="V29" s="78"/>
      <c r="W29" s="78"/>
      <c r="X29" s="78"/>
      <c r="Y29" s="78"/>
      <c r="Z29" s="78"/>
      <c r="AA29" s="78"/>
      <c r="AB29" s="78"/>
    </row>
    <row r="30" spans="2:28" ht="21.75" customHeight="1" thickBot="1">
      <c r="B30" s="348">
        <f>IF(E30&lt;&gt;"",IF(VLOOKUP(E30,controle,2)="A","A",IF(AND(E29&lt;&gt;"",F29=""),960,IF(AND(E29="",F29&lt;&gt;""),950,IF(AND(E29&lt;&gt;"",F29&lt;&gt;"",J29=""),970,IF(AND(E29&lt;&gt;"",F29&lt;&gt;"",J29&lt;&gt;"",F30=""),980,""))))))</f>
      </c>
      <c r="C30" s="127"/>
      <c r="D30" s="128"/>
      <c r="E30" s="145" t="str">
        <f>IF(OR(E29="",F29=""),"_",((VLOOKUP(E29,personnes_2,2,1)*100)+VLOOKUP(F29,article_2,2,1)))</f>
        <v>_</v>
      </c>
      <c r="F30" s="409"/>
      <c r="G30" s="409"/>
      <c r="H30" s="397">
        <f>IF(B:B="","",IF(B:B="A","ART. INCOHERENT",IF(B:B&gt;910,VLOOKUP(B:B,controle,2,FALSE),"")))</f>
      </c>
      <c r="I30" s="397"/>
      <c r="J30" s="397">
        <f>IF(B:B&gt;"910",VLOOKUP(B:B,controle,2),"")</f>
      </c>
      <c r="K30" s="146"/>
      <c r="L30" s="147"/>
      <c r="M30" s="75"/>
      <c r="O30" s="67" t="s">
        <v>94</v>
      </c>
      <c r="P30" s="76"/>
      <c r="Q30" s="111" t="s">
        <v>132</v>
      </c>
      <c r="R30" s="111"/>
      <c r="S30" s="111" t="s">
        <v>133</v>
      </c>
      <c r="T30" s="77"/>
      <c r="U30" s="334"/>
      <c r="V30" s="78"/>
      <c r="W30" s="78"/>
      <c r="X30" s="78"/>
      <c r="Y30" s="78"/>
      <c r="Z30" s="78"/>
      <c r="AA30" s="78"/>
      <c r="AB30" s="78"/>
    </row>
    <row r="31" spans="2:28" ht="21.75" customHeight="1">
      <c r="B31" s="346"/>
      <c r="C31" s="136" t="s">
        <v>131</v>
      </c>
      <c r="D31" s="120"/>
      <c r="E31" s="137"/>
      <c r="F31" s="408"/>
      <c r="G31" s="408"/>
      <c r="H31" s="137"/>
      <c r="I31" s="138">
        <f>IF(AND(E31&lt;&gt;"",F31&lt;&gt;""),1,"")</f>
      </c>
      <c r="J31" s="148"/>
      <c r="K31" s="140"/>
      <c r="L31" s="141"/>
      <c r="M31" s="75" t="b">
        <f>IF(F31&lt;&gt;"",IF(H32&lt;&gt;"","SAISIE LIGNE INCOMPLETE OU INCOHERENTE",F32))</f>
        <v>0</v>
      </c>
      <c r="N31" s="143"/>
      <c r="O31" s="143" t="s">
        <v>94</v>
      </c>
      <c r="P31" s="144"/>
      <c r="Q31" s="111" t="s">
        <v>134</v>
      </c>
      <c r="R31" s="111"/>
      <c r="S31" s="111" t="s">
        <v>135</v>
      </c>
      <c r="T31" s="77"/>
      <c r="U31" s="334"/>
      <c r="V31" s="78"/>
      <c r="W31" s="78"/>
      <c r="X31" s="78"/>
      <c r="Y31" s="78"/>
      <c r="Z31" s="78"/>
      <c r="AA31" s="78"/>
      <c r="AB31" s="78"/>
    </row>
    <row r="32" spans="2:28" ht="21.75" customHeight="1" thickBot="1">
      <c r="B32" s="348">
        <f>IF(E32&lt;&gt;"",IF(VLOOKUP(E32,controle,2)="A","A",IF(AND(E31&lt;&gt;"",F31=""),960,IF(AND(E31="",F31&lt;&gt;""),950,IF(AND(E31&lt;&gt;"",F31&lt;&gt;"",J31=""),970,IF(AND(E31&lt;&gt;"",F31&lt;&gt;"",J31&lt;&gt;"",F32=""),980,""))))))</f>
      </c>
      <c r="C32" s="127"/>
      <c r="D32" s="128"/>
      <c r="E32" s="145" t="str">
        <f>IF(OR(E31="",F31=""),"_",((VLOOKUP(E31,personnes_2,2,1)*100)+VLOOKUP(F31,article_2,2,1)))</f>
        <v>_</v>
      </c>
      <c r="F32" s="409"/>
      <c r="G32" s="409"/>
      <c r="H32" s="397">
        <f>IF(B:B="","",IF(B:B="A","ART. INCOHERENT",IF(B:B&gt;910,VLOOKUP(B:B,controle,2,FALSE),"")))</f>
      </c>
      <c r="I32" s="397"/>
      <c r="J32" s="397">
        <f>IF(B:B&gt;"910",VLOOKUP(B:B,controle,2),"")</f>
      </c>
      <c r="K32" s="146"/>
      <c r="L32" s="147"/>
      <c r="M32" s="75"/>
      <c r="O32" s="67" t="s">
        <v>94</v>
      </c>
      <c r="P32" s="76"/>
      <c r="Q32" s="111" t="s">
        <v>137</v>
      </c>
      <c r="R32" s="111"/>
      <c r="S32" s="111" t="s">
        <v>138</v>
      </c>
      <c r="T32" s="77"/>
      <c r="U32" s="334"/>
      <c r="V32" s="78"/>
      <c r="W32" s="78"/>
      <c r="X32" s="78"/>
      <c r="Y32" s="78"/>
      <c r="Z32" s="78"/>
      <c r="AA32" s="78"/>
      <c r="AB32" s="78"/>
    </row>
    <row r="33" spans="2:28" ht="21.75" customHeight="1">
      <c r="B33" s="346"/>
      <c r="C33" s="136" t="s">
        <v>136</v>
      </c>
      <c r="D33" s="120"/>
      <c r="E33" s="137"/>
      <c r="F33" s="408"/>
      <c r="G33" s="408"/>
      <c r="H33" s="137"/>
      <c r="I33" s="138">
        <f>IF(AND(E33&lt;&gt;"",F33&lt;&gt;""),1,"")</f>
      </c>
      <c r="J33" s="148"/>
      <c r="K33" s="140"/>
      <c r="L33" s="141"/>
      <c r="M33" s="75" t="b">
        <f>IF(F33&lt;&gt;"",IF(H34&lt;&gt;"","SAISIE LIGNE INCOMPLETE OU INCOHERENTE",F34))</f>
        <v>0</v>
      </c>
      <c r="N33" s="143"/>
      <c r="O33" s="143" t="s">
        <v>94</v>
      </c>
      <c r="P33" s="144"/>
      <c r="Q33" s="111" t="s">
        <v>139</v>
      </c>
      <c r="R33" s="111"/>
      <c r="S33" s="111" t="s">
        <v>140</v>
      </c>
      <c r="T33" s="77"/>
      <c r="U33" s="334"/>
      <c r="V33" s="78"/>
      <c r="W33" s="78"/>
      <c r="X33" s="78"/>
      <c r="Y33" s="78"/>
      <c r="Z33" s="78"/>
      <c r="AA33" s="78"/>
      <c r="AB33" s="78"/>
    </row>
    <row r="34" spans="2:28" ht="21.75" customHeight="1" thickBot="1">
      <c r="B34" s="348">
        <f>IF(E34&lt;&gt;"",IF(VLOOKUP(E34,controle,2)="A","A",IF(AND(E33&lt;&gt;"",F33=""),960,IF(AND(E33="",F33&lt;&gt;""),950,IF(AND(E33&lt;&gt;"",F33&lt;&gt;"",J33=""),970,IF(AND(E33&lt;&gt;"",F33&lt;&gt;"",J33&lt;&gt;"",F34=""),980,""))))))</f>
      </c>
      <c r="C34" s="127"/>
      <c r="D34" s="128"/>
      <c r="E34" s="145" t="str">
        <f>IF(OR(E33="",F33=""),"_",((VLOOKUP(E33,personnes_2,2,1)*100)+VLOOKUP(F33,article_2,2,1)))</f>
        <v>_</v>
      </c>
      <c r="F34" s="409"/>
      <c r="G34" s="409"/>
      <c r="H34" s="397">
        <f>IF(B:B="","",IF(B:B="A","ART. INCOHERENT",IF(B:B&gt;910,VLOOKUP(B:B,controle,2,FALSE),"")))</f>
      </c>
      <c r="I34" s="397"/>
      <c r="J34" s="397">
        <f>IF(B:B&gt;"910",VLOOKUP(B:B,controle,2),"")</f>
      </c>
      <c r="K34" s="146"/>
      <c r="L34" s="147"/>
      <c r="M34" s="75"/>
      <c r="O34" s="67" t="s">
        <v>94</v>
      </c>
      <c r="P34" s="76"/>
      <c r="Q34" s="111" t="s">
        <v>142</v>
      </c>
      <c r="R34" s="111"/>
      <c r="S34" s="111" t="s">
        <v>312</v>
      </c>
      <c r="T34" s="77"/>
      <c r="U34" s="334"/>
      <c r="V34" s="78"/>
      <c r="W34" s="78"/>
      <c r="X34" s="78"/>
      <c r="Y34" s="78"/>
      <c r="Z34" s="78"/>
      <c r="AA34" s="78"/>
      <c r="AB34" s="78"/>
    </row>
    <row r="35" spans="2:28" ht="21.75" customHeight="1" thickBot="1">
      <c r="B35" s="346"/>
      <c r="C35" s="136" t="s">
        <v>141</v>
      </c>
      <c r="D35" s="120"/>
      <c r="E35" s="137"/>
      <c r="F35" s="408"/>
      <c r="G35" s="408"/>
      <c r="H35" s="137"/>
      <c r="I35" s="138">
        <f>IF(AND(E35&lt;&gt;"",F35&lt;&gt;""),1,"")</f>
      </c>
      <c r="J35" s="148"/>
      <c r="K35" s="140"/>
      <c r="L35" s="141"/>
      <c r="M35" s="75" t="b">
        <f>IF(F35&lt;&gt;"",IF(H36&lt;&gt;"","SAISIE LIGNE INCOMPLETE OU INCOHERENTE",F36))</f>
        <v>0</v>
      </c>
      <c r="N35" s="143"/>
      <c r="O35" s="143" t="s">
        <v>94</v>
      </c>
      <c r="P35" s="144"/>
      <c r="Q35" s="111"/>
      <c r="R35" s="111"/>
      <c r="S35" s="111" t="s">
        <v>138</v>
      </c>
      <c r="T35" s="77"/>
      <c r="U35" s="334"/>
      <c r="V35" s="78"/>
      <c r="W35" s="78"/>
      <c r="X35" s="78"/>
      <c r="Y35" s="78"/>
      <c r="Z35" s="78"/>
      <c r="AA35" s="78"/>
      <c r="AB35" s="78"/>
    </row>
    <row r="36" spans="2:28" ht="21.75" customHeight="1" thickBot="1">
      <c r="B36" s="348">
        <f>IF(E36&lt;&gt;"",IF(VLOOKUP(E36,controle,2)="A","A",IF(AND(E35&lt;&gt;"",F35=""),960,IF(AND(E35="",F35&lt;&gt;""),950,IF(AND(E35&lt;&gt;"",F35&lt;&gt;"",J35=""),970,IF(AND(E35&lt;&gt;"",F35&lt;&gt;"",J35&lt;&gt;"",F36=""),980,""))))))</f>
      </c>
      <c r="C36" s="127"/>
      <c r="D36" s="128"/>
      <c r="E36" s="145" t="str">
        <f>IF(OR(E35="",F35=""),"_",((VLOOKUP(E35,personnes_2,2,1)*100)+VLOOKUP(F35,article_2,2,1)))</f>
        <v>_</v>
      </c>
      <c r="F36" s="409"/>
      <c r="G36" s="409"/>
      <c r="H36" s="397">
        <f>IF(B:B="","",IF(B:B="A","ART. INCOHERENT",IF(B:B&gt;910,VLOOKUP(B:B,controle,2,FALSE),"")))</f>
      </c>
      <c r="I36" s="397"/>
      <c r="J36" s="397">
        <f>IF(B:B&gt;"910",VLOOKUP(B:B,controle,2),"")</f>
      </c>
      <c r="K36" s="146"/>
      <c r="L36" s="147"/>
      <c r="M36" s="75"/>
      <c r="O36" s="67" t="s">
        <v>94</v>
      </c>
      <c r="P36" s="76"/>
      <c r="Q36" s="366" t="s">
        <v>143</v>
      </c>
      <c r="R36" s="367" t="s">
        <v>144</v>
      </c>
      <c r="S36" s="368" t="s">
        <v>542</v>
      </c>
      <c r="T36" s="77"/>
      <c r="U36" s="334"/>
      <c r="V36" s="78"/>
      <c r="W36" s="78"/>
      <c r="X36" s="78"/>
      <c r="Y36" s="78"/>
      <c r="Z36" s="78"/>
      <c r="AA36" s="78"/>
      <c r="AB36" s="78"/>
    </row>
    <row r="37" spans="2:28" ht="21.75" customHeight="1">
      <c r="B37" s="346"/>
      <c r="C37" s="136" t="s">
        <v>145</v>
      </c>
      <c r="D37" s="120"/>
      <c r="E37" s="137"/>
      <c r="F37" s="408"/>
      <c r="G37" s="408"/>
      <c r="H37" s="137"/>
      <c r="I37" s="138">
        <f>IF(AND(E37&lt;&gt;"",F37&lt;&gt;""),1,"")</f>
      </c>
      <c r="J37" s="148"/>
      <c r="K37" s="140"/>
      <c r="L37" s="141"/>
      <c r="M37" s="75" t="b">
        <f>IF(F37&lt;&gt;"",IF(H38&lt;&gt;"","SAISIE LIGNE INCOMPLETE OU INCOHERENTE",F38))</f>
        <v>0</v>
      </c>
      <c r="N37" s="143"/>
      <c r="O37" s="143" t="s">
        <v>94</v>
      </c>
      <c r="P37" s="144"/>
      <c r="Q37" s="111"/>
      <c r="R37" s="111"/>
      <c r="S37" s="365"/>
      <c r="T37" s="77"/>
      <c r="U37" s="334"/>
      <c r="V37" s="78"/>
      <c r="W37" s="78"/>
      <c r="X37" s="78"/>
      <c r="Y37" s="78"/>
      <c r="Z37" s="78"/>
      <c r="AA37" s="78"/>
      <c r="AB37" s="78"/>
    </row>
    <row r="38" spans="2:28" ht="21.75" customHeight="1" thickBot="1">
      <c r="B38" s="348">
        <f>IF(E38&lt;&gt;"",IF(VLOOKUP(E38,controle,2)="A","A",IF(AND(E37&lt;&gt;"",F37=""),960,IF(AND(E37="",F37&lt;&gt;""),950,IF(AND(E37&lt;&gt;"",F37&lt;&gt;"",J37=""),970,IF(AND(E37&lt;&gt;"",F37&lt;&gt;"",J37&lt;&gt;"",F38=""),980,""))))))</f>
      </c>
      <c r="C38" s="127"/>
      <c r="D38" s="128"/>
      <c r="E38" s="145" t="str">
        <f>IF(OR(E37="",F37=""),"_",((VLOOKUP(E37,personnes_2,2,1)*100)+VLOOKUP(F37,article_2,2,1)))</f>
        <v>_</v>
      </c>
      <c r="F38" s="409"/>
      <c r="G38" s="409"/>
      <c r="H38" s="397">
        <f>IF(B:B="","",IF(B:B="A","ART. INCOHERENT",IF(B:B&gt;910,VLOOKUP(B:B,controle,2,FALSE),"")))</f>
      </c>
      <c r="I38" s="397"/>
      <c r="J38" s="397">
        <f>IF(B:B&gt;"910",VLOOKUP(B:B,controle,2),"")</f>
      </c>
      <c r="K38" s="146"/>
      <c r="L38" s="147"/>
      <c r="M38" s="75"/>
      <c r="O38" s="67" t="s">
        <v>94</v>
      </c>
      <c r="P38" s="76"/>
      <c r="Q38" s="341"/>
      <c r="R38" s="341"/>
      <c r="S38" s="342"/>
      <c r="T38" s="77"/>
      <c r="U38" s="334"/>
      <c r="V38" s="78"/>
      <c r="W38" s="78"/>
      <c r="X38" s="78"/>
      <c r="Y38" s="78"/>
      <c r="Z38" s="78"/>
      <c r="AA38" s="78"/>
      <c r="AB38" s="78"/>
    </row>
    <row r="39" spans="2:15" ht="3" customHeight="1">
      <c r="B39" s="349"/>
      <c r="C39" s="153"/>
      <c r="D39" s="154"/>
      <c r="E39" s="155"/>
      <c r="F39" s="155"/>
      <c r="G39" s="156"/>
      <c r="H39" s="157"/>
      <c r="I39" s="158"/>
      <c r="J39" s="159"/>
      <c r="K39" s="159"/>
      <c r="L39" s="154"/>
      <c r="M39" s="75"/>
      <c r="O39" s="67" t="s">
        <v>94</v>
      </c>
    </row>
    <row r="40" spans="2:22" ht="14.25" customHeight="1" thickBot="1">
      <c r="B40" s="346"/>
      <c r="C40" s="160">
        <f>C1</f>
        <v>0</v>
      </c>
      <c r="D40" s="74"/>
      <c r="E40" s="70"/>
      <c r="F40" s="70"/>
      <c r="G40" s="161"/>
      <c r="H40" s="73"/>
      <c r="I40" s="70"/>
      <c r="J40" s="74"/>
      <c r="K40" s="74"/>
      <c r="L40" s="162"/>
      <c r="M40" s="75"/>
      <c r="N40" s="163"/>
      <c r="S40" s="61"/>
      <c r="T40" s="343" t="s">
        <v>94</v>
      </c>
      <c r="U40" s="343"/>
      <c r="V40" s="342"/>
    </row>
    <row r="41" spans="2:29" ht="23.25" customHeight="1" thickBot="1">
      <c r="B41" s="346"/>
      <c r="C41" s="112"/>
      <c r="D41" s="74"/>
      <c r="E41" s="70"/>
      <c r="F41" s="294"/>
      <c r="G41" s="295" t="str">
        <f>+G2</f>
        <v>BOURSE  PRINTEMPS  2024</v>
      </c>
      <c r="H41" s="297"/>
      <c r="I41" s="400" t="s">
        <v>146</v>
      </c>
      <c r="J41" s="400"/>
      <c r="K41" s="400"/>
      <c r="L41" s="74"/>
      <c r="M41" s="75"/>
      <c r="O41" s="67" t="s">
        <v>94</v>
      </c>
      <c r="S41" s="61"/>
      <c r="AC41" s="61"/>
    </row>
    <row r="42" spans="2:29" ht="14.25" customHeight="1">
      <c r="B42" s="346"/>
      <c r="C42" s="112"/>
      <c r="D42" s="74"/>
      <c r="E42" s="81" t="s">
        <v>49</v>
      </c>
      <c r="F42" s="412">
        <f>+F3</f>
        <v>0</v>
      </c>
      <c r="G42" s="413"/>
      <c r="H42" s="164"/>
      <c r="I42" s="83"/>
      <c r="J42" s="84" t="s">
        <v>50</v>
      </c>
      <c r="K42" s="85"/>
      <c r="L42" s="74"/>
      <c r="M42" s="75"/>
      <c r="O42" s="67" t="s">
        <v>94</v>
      </c>
      <c r="S42" s="61"/>
      <c r="AC42" s="61"/>
    </row>
    <row r="43" spans="2:29" ht="14.25" customHeight="1">
      <c r="B43" s="346"/>
      <c r="C43" s="112"/>
      <c r="D43" s="165"/>
      <c r="E43" s="81" t="s">
        <v>53</v>
      </c>
      <c r="F43" s="412">
        <f>+F4</f>
        <v>0</v>
      </c>
      <c r="G43" s="413"/>
      <c r="H43" s="164"/>
      <c r="I43" s="89"/>
      <c r="J43" s="90"/>
      <c r="K43" s="91"/>
      <c r="L43" s="74"/>
      <c r="M43" s="75"/>
      <c r="O43" s="67" t="s">
        <v>94</v>
      </c>
      <c r="S43" s="61"/>
      <c r="AC43" s="61"/>
    </row>
    <row r="44" spans="2:29" ht="14.25" customHeight="1" thickBot="1">
      <c r="B44" s="346"/>
      <c r="C44" s="112"/>
      <c r="D44" s="165"/>
      <c r="E44" s="81" t="s">
        <v>55</v>
      </c>
      <c r="F44" s="412">
        <f>+F5</f>
        <v>0</v>
      </c>
      <c r="G44" s="413"/>
      <c r="H44" s="164"/>
      <c r="I44" s="95"/>
      <c r="J44" s="96" t="s">
        <v>56</v>
      </c>
      <c r="K44" s="97"/>
      <c r="L44" s="74"/>
      <c r="M44" s="75"/>
      <c r="O44" s="67" t="s">
        <v>94</v>
      </c>
      <c r="S44" s="61"/>
      <c r="AC44" s="61"/>
    </row>
    <row r="45" spans="2:29" ht="14.25" customHeight="1" thickBot="1">
      <c r="B45" s="346"/>
      <c r="C45" s="112"/>
      <c r="D45" s="165"/>
      <c r="E45" s="81" t="s">
        <v>59</v>
      </c>
      <c r="F45" s="412">
        <f>+F6</f>
        <v>0</v>
      </c>
      <c r="G45" s="413"/>
      <c r="H45" s="82"/>
      <c r="I45" s="73"/>
      <c r="J45" s="70"/>
      <c r="K45" s="70"/>
      <c r="L45" s="74"/>
      <c r="M45" s="75"/>
      <c r="O45" s="67" t="s">
        <v>94</v>
      </c>
      <c r="S45" s="61"/>
      <c r="AC45" s="61"/>
    </row>
    <row r="46" spans="2:29" ht="14.25" customHeight="1">
      <c r="B46" s="346"/>
      <c r="C46" s="112"/>
      <c r="D46" s="166"/>
      <c r="E46" s="81" t="s">
        <v>61</v>
      </c>
      <c r="F46" s="167">
        <f>F7</f>
      </c>
      <c r="G46" s="168"/>
      <c r="H46" s="169"/>
      <c r="I46" s="170"/>
      <c r="J46" s="84" t="s">
        <v>50</v>
      </c>
      <c r="K46" s="104"/>
      <c r="L46" s="171"/>
      <c r="M46" s="75"/>
      <c r="O46" s="172" t="s">
        <v>94</v>
      </c>
      <c r="P46" s="172"/>
      <c r="S46" s="61"/>
      <c r="AC46" s="61"/>
    </row>
    <row r="47" spans="2:29" ht="14.25" customHeight="1">
      <c r="B47" s="346"/>
      <c r="C47" s="112"/>
      <c r="D47" s="165"/>
      <c r="E47" s="109" t="s">
        <v>64</v>
      </c>
      <c r="F47" s="173">
        <f>+F8</f>
        <v>0</v>
      </c>
      <c r="G47" s="174">
        <f>+G8</f>
        <v>0</v>
      </c>
      <c r="H47" s="175"/>
      <c r="I47" s="110"/>
      <c r="J47" s="110"/>
      <c r="K47" s="110"/>
      <c r="L47" s="176"/>
      <c r="M47" s="75"/>
      <c r="O47" s="67" t="s">
        <v>94</v>
      </c>
      <c r="S47" s="61"/>
      <c r="AC47" s="61"/>
    </row>
    <row r="48" spans="2:29" ht="14.25" customHeight="1">
      <c r="B48" s="346"/>
      <c r="C48" s="112"/>
      <c r="D48" s="165"/>
      <c r="E48" s="81" t="s">
        <v>65</v>
      </c>
      <c r="F48" s="411">
        <f>+F9</f>
        <v>0</v>
      </c>
      <c r="G48" s="411"/>
      <c r="H48" s="175"/>
      <c r="I48" s="177"/>
      <c r="J48" s="114"/>
      <c r="K48" s="114"/>
      <c r="L48" s="176"/>
      <c r="M48" s="75"/>
      <c r="O48" s="67" t="s">
        <v>94</v>
      </c>
      <c r="S48" s="61"/>
      <c r="AC48" s="61"/>
    </row>
    <row r="49" spans="2:29" ht="14.25" customHeight="1" thickBot="1">
      <c r="B49" s="346"/>
      <c r="C49" s="112"/>
      <c r="D49" s="165"/>
      <c r="E49" s="81" t="s">
        <v>68</v>
      </c>
      <c r="F49" s="411">
        <f>+F10</f>
        <v>0</v>
      </c>
      <c r="G49" s="411"/>
      <c r="H49" s="178"/>
      <c r="I49" s="115"/>
      <c r="J49" s="116" t="s">
        <v>69</v>
      </c>
      <c r="K49" s="115"/>
      <c r="L49" s="179"/>
      <c r="M49" s="75"/>
      <c r="O49" s="67" t="s">
        <v>94</v>
      </c>
      <c r="S49" s="61"/>
      <c r="AC49" s="61"/>
    </row>
    <row r="50" spans="2:29" ht="14.25" customHeight="1" thickBot="1">
      <c r="B50" s="346"/>
      <c r="C50" s="112"/>
      <c r="D50" s="74"/>
      <c r="E50" s="70"/>
      <c r="F50" s="70"/>
      <c r="G50" s="180"/>
      <c r="H50" s="72"/>
      <c r="I50" s="73"/>
      <c r="J50" s="70"/>
      <c r="K50" s="70"/>
      <c r="L50" s="74"/>
      <c r="M50" s="75"/>
      <c r="O50" s="67" t="s">
        <v>94</v>
      </c>
      <c r="S50" s="61"/>
      <c r="AC50" s="61"/>
    </row>
    <row r="51" spans="2:29" ht="14.25" customHeight="1" thickBot="1">
      <c r="B51" s="346"/>
      <c r="C51" s="181" t="str">
        <f>+C12</f>
        <v>ligne</v>
      </c>
      <c r="D51" s="120"/>
      <c r="E51" s="121" t="s">
        <v>77</v>
      </c>
      <c r="F51" s="121"/>
      <c r="G51" s="122" t="s">
        <v>78</v>
      </c>
      <c r="H51" s="123" t="s">
        <v>79</v>
      </c>
      <c r="I51" s="124" t="s">
        <v>147</v>
      </c>
      <c r="J51" s="125" t="s">
        <v>81</v>
      </c>
      <c r="K51" s="410" t="s">
        <v>82</v>
      </c>
      <c r="L51" s="410"/>
      <c r="M51" s="75"/>
      <c r="O51" s="67" t="s">
        <v>94</v>
      </c>
      <c r="S51" s="61"/>
      <c r="AC51" s="61"/>
    </row>
    <row r="52" spans="2:29" ht="14.25" customHeight="1" thickBot="1">
      <c r="B52" s="346"/>
      <c r="C52" s="127"/>
      <c r="D52" s="128"/>
      <c r="E52" s="129" t="s">
        <v>86</v>
      </c>
      <c r="F52" s="130"/>
      <c r="G52" s="131" t="s">
        <v>87</v>
      </c>
      <c r="H52" s="132"/>
      <c r="I52" s="133"/>
      <c r="J52" s="130"/>
      <c r="K52" s="130"/>
      <c r="L52" s="134"/>
      <c r="M52" s="75"/>
      <c r="O52" s="67" t="s">
        <v>94</v>
      </c>
      <c r="S52" s="61"/>
      <c r="AC52" s="61"/>
    </row>
    <row r="53" spans="2:29" ht="5.25" customHeight="1" thickBot="1">
      <c r="B53" s="346"/>
      <c r="C53" s="112"/>
      <c r="D53" s="74"/>
      <c r="E53" s="70"/>
      <c r="F53" s="70"/>
      <c r="G53" s="180"/>
      <c r="H53" s="72"/>
      <c r="I53" s="73"/>
      <c r="J53" s="70"/>
      <c r="K53" s="70"/>
      <c r="L53" s="74"/>
      <c r="M53" s="75"/>
      <c r="O53" s="67" t="s">
        <v>94</v>
      </c>
      <c r="S53" s="61"/>
      <c r="AC53" s="61"/>
    </row>
    <row r="54" spans="2:29" ht="21.75" customHeight="1">
      <c r="B54" s="346"/>
      <c r="C54" s="136" t="s">
        <v>148</v>
      </c>
      <c r="D54" s="120"/>
      <c r="E54" s="137"/>
      <c r="F54" s="408"/>
      <c r="G54" s="408"/>
      <c r="H54" s="137"/>
      <c r="I54" s="138">
        <f>IF(AND(E54&lt;&gt;"",F54&lt;&gt;""),1,"")</f>
      </c>
      <c r="J54" s="182"/>
      <c r="K54" s="140"/>
      <c r="L54" s="141"/>
      <c r="M54" s="75" t="b">
        <f>IF(F54&lt;&gt;"",IF(H55&lt;&gt;"","SAISIE LIGNE INCOMPLETE OU INCOHERENTE",F55))</f>
        <v>0</v>
      </c>
      <c r="N54" s="143"/>
      <c r="O54" s="143" t="s">
        <v>94</v>
      </c>
      <c r="P54" s="143"/>
      <c r="S54" s="61"/>
      <c r="AC54" s="61"/>
    </row>
    <row r="55" spans="2:29" ht="21.75" customHeight="1" thickBot="1">
      <c r="B55" s="348">
        <f>IF(E55&lt;&gt;"",IF(VLOOKUP(E55,controle,2)="A","A",IF(AND(E54&lt;&gt;"",F54=""),960,IF(AND(E54="",F54&lt;&gt;""),950,IF(AND(E54&lt;&gt;"",F54&lt;&gt;"",J54=""),970,IF(AND(E54&lt;&gt;"",F54&lt;&gt;"",J54&lt;&gt;"",F55=""),980,""))))))</f>
      </c>
      <c r="C55" s="127"/>
      <c r="D55" s="128"/>
      <c r="E55" s="145" t="str">
        <f>IF(OR(E54="",F54=""),"_",((VLOOKUP(E54,personnes_2,2,1)*100)+VLOOKUP(F54,article_2,2,1)))</f>
        <v>_</v>
      </c>
      <c r="F55" s="409"/>
      <c r="G55" s="409"/>
      <c r="H55" s="397">
        <f>IF(B:B="","",IF(B:B="A","ART. INCOHERENT",IF(B:B&gt;910,VLOOKUP(B:B,controle,2,FALSE),"")))</f>
      </c>
      <c r="I55" s="397"/>
      <c r="J55" s="397">
        <f>IF(B:B&gt;"910",VLOOKUP(B:B,controle,2),"")</f>
      </c>
      <c r="K55" s="146"/>
      <c r="L55" s="147"/>
      <c r="M55" s="75"/>
      <c r="O55" s="67" t="s">
        <v>94</v>
      </c>
      <c r="S55" s="61"/>
      <c r="AC55" s="61"/>
    </row>
    <row r="56" spans="2:29" ht="21.75" customHeight="1">
      <c r="B56" s="346"/>
      <c r="C56" s="136" t="s">
        <v>149</v>
      </c>
      <c r="D56" s="120"/>
      <c r="E56" s="137"/>
      <c r="F56" s="408"/>
      <c r="G56" s="408"/>
      <c r="H56" s="137"/>
      <c r="I56" s="138">
        <f>IF(AND(E56&lt;&gt;"",F56&lt;&gt;""),1,"")</f>
      </c>
      <c r="J56" s="182"/>
      <c r="K56" s="140"/>
      <c r="L56" s="141"/>
      <c r="M56" s="75" t="b">
        <f>IF(F56&lt;&gt;"",IF(H57&lt;&gt;"","SAISIE LIGNE INCOMPLETE OU INCOHERENTE",F57))</f>
        <v>0</v>
      </c>
      <c r="N56" s="143"/>
      <c r="O56" s="143" t="s">
        <v>94</v>
      </c>
      <c r="P56" s="143"/>
      <c r="S56" s="61"/>
      <c r="AC56" s="61"/>
    </row>
    <row r="57" spans="2:29" ht="21.75" customHeight="1" thickBot="1">
      <c r="B57" s="348">
        <f>IF(E57&lt;&gt;"",IF(VLOOKUP(E57,controle,2)="A","A",IF(AND(E56&lt;&gt;"",F56=""),960,IF(AND(E56="",F56&lt;&gt;""),950,IF(AND(E56&lt;&gt;"",F56&lt;&gt;"",J56=""),970,IF(AND(E56&lt;&gt;"",F56&lt;&gt;"",J56&lt;&gt;"",F57=""),980,""))))))</f>
      </c>
      <c r="C57" s="127"/>
      <c r="D57" s="128"/>
      <c r="E57" s="145" t="str">
        <f>IF(OR(E56="",F56=""),"_",((VLOOKUP(E56,personnes_2,2,1)*100)+VLOOKUP(F56,article_2,2,1)))</f>
        <v>_</v>
      </c>
      <c r="F57" s="409"/>
      <c r="G57" s="409"/>
      <c r="H57" s="397">
        <f>IF(B:B="","",IF(B:B="A","ART. INCOHERENT",IF(B:B&gt;910,VLOOKUP(B:B,controle,2,FALSE),"")))</f>
      </c>
      <c r="I57" s="397"/>
      <c r="J57" s="397">
        <f>IF(B:B&gt;"910",VLOOKUP(B:B,controle,2),"")</f>
      </c>
      <c r="K57" s="146"/>
      <c r="L57" s="147"/>
      <c r="M57" s="75"/>
      <c r="O57" s="67" t="s">
        <v>94</v>
      </c>
      <c r="S57" s="61"/>
      <c r="AC57" s="61"/>
    </row>
    <row r="58" spans="2:29" ht="21.75" customHeight="1">
      <c r="B58" s="346"/>
      <c r="C58" s="136" t="s">
        <v>150</v>
      </c>
      <c r="D58" s="120"/>
      <c r="E58" s="137"/>
      <c r="F58" s="408"/>
      <c r="G58" s="408"/>
      <c r="H58" s="137"/>
      <c r="I58" s="138">
        <f>IF(AND(E58&lt;&gt;"",F58&lt;&gt;""),1,"")</f>
      </c>
      <c r="J58" s="182"/>
      <c r="K58" s="140"/>
      <c r="L58" s="141"/>
      <c r="M58" s="75" t="b">
        <f>IF(F58&lt;&gt;"",IF(H59&lt;&gt;"","SAISIE LIGNE INCOMPLETE OU INCOHERENTE",F59))</f>
        <v>0</v>
      </c>
      <c r="N58" s="143"/>
      <c r="O58" s="143" t="s">
        <v>94</v>
      </c>
      <c r="P58" s="143"/>
      <c r="S58" s="61"/>
      <c r="AC58" s="61"/>
    </row>
    <row r="59" spans="2:29" ht="21.75" customHeight="1" thickBot="1">
      <c r="B59" s="348">
        <f>IF(E59&lt;&gt;"",IF(VLOOKUP(E59,controle,2)="A","A",IF(AND(E58&lt;&gt;"",F58=""),960,IF(AND(E58="",F58&lt;&gt;""),950,IF(AND(E58&lt;&gt;"",F58&lt;&gt;"",J58=""),970,IF(AND(E58&lt;&gt;"",F58&lt;&gt;"",J58&lt;&gt;"",F59=""),980,""))))))</f>
      </c>
      <c r="C59" s="127"/>
      <c r="D59" s="128"/>
      <c r="E59" s="145" t="str">
        <f>IF(OR(E58="",F58=""),"_",((VLOOKUP(E58,personnes_2,2,1)*100)+VLOOKUP(F58,article_2,2,1)))</f>
        <v>_</v>
      </c>
      <c r="F59" s="409"/>
      <c r="G59" s="409"/>
      <c r="H59" s="397">
        <f>IF(B:B="","",IF(B:B="A","ART. INCOHERENT",IF(B:B&gt;910,VLOOKUP(B:B,controle,2,FALSE),"")))</f>
      </c>
      <c r="I59" s="397"/>
      <c r="J59" s="397">
        <f>IF(B:B&gt;"910",VLOOKUP(B:B,controle,2),"")</f>
      </c>
      <c r="K59" s="146"/>
      <c r="L59" s="147"/>
      <c r="M59" s="75"/>
      <c r="O59" s="67" t="s">
        <v>94</v>
      </c>
      <c r="S59" s="61"/>
      <c r="AC59" s="61"/>
    </row>
    <row r="60" spans="2:29" ht="21.75" customHeight="1">
      <c r="B60" s="346"/>
      <c r="C60" s="136" t="s">
        <v>151</v>
      </c>
      <c r="D60" s="120"/>
      <c r="E60" s="137"/>
      <c r="F60" s="408"/>
      <c r="G60" s="408"/>
      <c r="H60" s="137"/>
      <c r="I60" s="138">
        <f>IF(AND(E60&lt;&gt;"",F60&lt;&gt;""),1,"")</f>
      </c>
      <c r="J60" s="182"/>
      <c r="K60" s="140"/>
      <c r="L60" s="141"/>
      <c r="M60" s="75" t="b">
        <f>IF(F60&lt;&gt;"",IF(H61&lt;&gt;"","SAISIE LIGNE INCOMPLETE OU INCOHERENTE",F61))</f>
        <v>0</v>
      </c>
      <c r="N60" s="143"/>
      <c r="O60" s="143" t="s">
        <v>94</v>
      </c>
      <c r="P60" s="143"/>
      <c r="S60" s="61"/>
      <c r="AC60" s="61"/>
    </row>
    <row r="61" spans="2:29" ht="21.75" customHeight="1" thickBot="1">
      <c r="B61" s="348">
        <f>IF(E61&lt;&gt;"",IF(VLOOKUP(E61,controle,2)="A","A",IF(AND(E60&lt;&gt;"",F60=""),960,IF(AND(E60="",F60&lt;&gt;""),950,IF(AND(E60&lt;&gt;"",F60&lt;&gt;"",J60=""),970,IF(AND(E60&lt;&gt;"",F60&lt;&gt;"",J60&lt;&gt;"",F61=""),980,""))))))</f>
      </c>
      <c r="C61" s="127"/>
      <c r="D61" s="128"/>
      <c r="E61" s="145" t="str">
        <f>IF(OR(E60="",F60=""),"_",((VLOOKUP(E60,personnes_2,2,1)*100)+VLOOKUP(F60,article_2,2,1)))</f>
        <v>_</v>
      </c>
      <c r="F61" s="409"/>
      <c r="G61" s="409"/>
      <c r="H61" s="397">
        <f>IF(B:B="","",IF(B:B="A","ART. INCOHERENT",IF(B:B&gt;910,VLOOKUP(B:B,controle,2,FALSE),"")))</f>
      </c>
      <c r="I61" s="397"/>
      <c r="J61" s="397">
        <f>IF(B:B&gt;"910",VLOOKUP(B:B,controle,2),"")</f>
      </c>
      <c r="K61" s="146"/>
      <c r="L61" s="147"/>
      <c r="M61" s="75"/>
      <c r="O61" s="67" t="s">
        <v>94</v>
      </c>
      <c r="S61" s="61"/>
      <c r="AC61" s="61"/>
    </row>
    <row r="62" spans="2:29" ht="21.75" customHeight="1">
      <c r="B62" s="346"/>
      <c r="C62" s="136" t="s">
        <v>152</v>
      </c>
      <c r="D62" s="120"/>
      <c r="E62" s="137"/>
      <c r="F62" s="408"/>
      <c r="G62" s="408"/>
      <c r="H62" s="137"/>
      <c r="I62" s="138">
        <f>IF(AND(E62&lt;&gt;"",F62&lt;&gt;""),1,"")</f>
      </c>
      <c r="J62" s="182"/>
      <c r="K62" s="140"/>
      <c r="L62" s="141"/>
      <c r="M62" s="75" t="b">
        <f>IF(F62&lt;&gt;"",IF(H63&lt;&gt;"","SAISIE LIGNE INCOMPLETE OU INCOHERENTE",F63))</f>
        <v>0</v>
      </c>
      <c r="N62" s="143"/>
      <c r="O62" s="143" t="s">
        <v>94</v>
      </c>
      <c r="P62" s="143"/>
      <c r="S62" s="61"/>
      <c r="AC62" s="61"/>
    </row>
    <row r="63" spans="2:29" ht="21.75" customHeight="1" thickBot="1">
      <c r="B63" s="348">
        <f>IF(E63&lt;&gt;"",IF(VLOOKUP(E63,controle,2)="A","A",IF(AND(E62&lt;&gt;"",F62=""),960,IF(AND(E62="",F62&lt;&gt;""),950,IF(AND(E62&lt;&gt;"",F62&lt;&gt;"",J62=""),970,IF(AND(E62&lt;&gt;"",F62&lt;&gt;"",J62&lt;&gt;"",F63=""),980,""))))))</f>
      </c>
      <c r="C63" s="127"/>
      <c r="D63" s="128"/>
      <c r="E63" s="145" t="str">
        <f>IF(OR(E62="",F62=""),"_",((VLOOKUP(E62,personnes_2,2,1)*100)+VLOOKUP(F62,article_2,2,1)))</f>
        <v>_</v>
      </c>
      <c r="F63" s="409"/>
      <c r="G63" s="409"/>
      <c r="H63" s="397">
        <f>IF(B:B="","",IF(B:B="A","ART. INCOHERENT",IF(B:B&gt;910,VLOOKUP(B:B,controle,2,FALSE),"")))</f>
      </c>
      <c r="I63" s="397"/>
      <c r="J63" s="397">
        <f>IF(B:B&gt;"910",VLOOKUP(B:B,controle,2),"")</f>
      </c>
      <c r="K63" s="146"/>
      <c r="L63" s="147"/>
      <c r="M63" s="75"/>
      <c r="O63" s="67" t="s">
        <v>94</v>
      </c>
      <c r="S63" s="61"/>
      <c r="AC63" s="61"/>
    </row>
    <row r="64" spans="2:29" ht="21.75" customHeight="1">
      <c r="B64" s="346"/>
      <c r="C64" s="136" t="s">
        <v>153</v>
      </c>
      <c r="D64" s="120"/>
      <c r="E64" s="137"/>
      <c r="F64" s="408"/>
      <c r="G64" s="408"/>
      <c r="H64" s="137"/>
      <c r="I64" s="138">
        <f>IF(AND(E64&lt;&gt;"",F64&lt;&gt;""),1,"")</f>
      </c>
      <c r="J64" s="182"/>
      <c r="K64" s="140"/>
      <c r="L64" s="141"/>
      <c r="M64" s="75" t="b">
        <f>IF(F64&lt;&gt;"",IF(H65&lt;&gt;"","SAISIE LIGNE INCOMPLETE OU INCOHERENTE",F65))</f>
        <v>0</v>
      </c>
      <c r="N64" s="143"/>
      <c r="O64" s="143" t="s">
        <v>94</v>
      </c>
      <c r="P64" s="143"/>
      <c r="AC64" s="61"/>
    </row>
    <row r="65" spans="2:15" ht="21.75" customHeight="1" thickBot="1">
      <c r="B65" s="348">
        <f>IF(E65&lt;&gt;"",IF(VLOOKUP(E65,controle,2)="A","A",IF(AND(E64&lt;&gt;"",F64=""),960,IF(AND(E64="",F64&lt;&gt;""),950,IF(AND(E64&lt;&gt;"",F64&lt;&gt;"",J64=""),970,IF(AND(E64&lt;&gt;"",F64&lt;&gt;"",J64&lt;&gt;"",F65=""),980,""))))))</f>
      </c>
      <c r="C65" s="127"/>
      <c r="D65" s="128"/>
      <c r="E65" s="145" t="str">
        <f>IF(OR(E64="",F64=""),"_",((VLOOKUP(E64,personnes_2,2,1)*100)+VLOOKUP(F64,article_2,2,1)))</f>
        <v>_</v>
      </c>
      <c r="F65" s="409"/>
      <c r="G65" s="409"/>
      <c r="H65" s="397">
        <f>IF(B:B="","",IF(B:B="A","ART. INCOHERENT",IF(B:B&gt;910,VLOOKUP(B:B,controle,2,FALSE),"")))</f>
      </c>
      <c r="I65" s="397"/>
      <c r="J65" s="397">
        <f>IF(B:B&gt;"910",VLOOKUP(B:B,controle,2),"")</f>
      </c>
      <c r="K65" s="146"/>
      <c r="L65" s="147"/>
      <c r="M65" s="75"/>
      <c r="O65" s="67" t="s">
        <v>94</v>
      </c>
    </row>
    <row r="66" spans="2:16" ht="21.75" customHeight="1">
      <c r="B66" s="346"/>
      <c r="C66" s="136" t="s">
        <v>154</v>
      </c>
      <c r="D66" s="120"/>
      <c r="E66" s="137"/>
      <c r="F66" s="408"/>
      <c r="G66" s="408"/>
      <c r="H66" s="137"/>
      <c r="I66" s="138">
        <f>IF(AND(E66&lt;&gt;"",F66&lt;&gt;""),1,"")</f>
      </c>
      <c r="J66" s="182"/>
      <c r="K66" s="140"/>
      <c r="L66" s="141"/>
      <c r="M66" s="75" t="b">
        <f>IF(F66&lt;&gt;"",IF(H67&lt;&gt;"","SAISIE LIGNE INCOMPLETE OU INCOHERENTE",F67))</f>
        <v>0</v>
      </c>
      <c r="N66" s="143"/>
      <c r="O66" s="143" t="s">
        <v>94</v>
      </c>
      <c r="P66" s="143"/>
    </row>
    <row r="67" spans="2:15" ht="21.75" customHeight="1" thickBot="1">
      <c r="B67" s="348">
        <f>IF(E67&lt;&gt;"",IF(VLOOKUP(E67,controle,2)="A","A",IF(AND(E66&lt;&gt;"",F66=""),960,IF(AND(E66="",F66&lt;&gt;""),950,IF(AND(E66&lt;&gt;"",F66&lt;&gt;"",J66=""),970,IF(AND(E66&lt;&gt;"",F66&lt;&gt;"",J66&lt;&gt;"",F67=""),980,""))))))</f>
      </c>
      <c r="C67" s="127"/>
      <c r="D67" s="128"/>
      <c r="E67" s="145" t="str">
        <f>IF(OR(E66="",F66=""),"_",((VLOOKUP(E66,personnes_2,2,1)*100)+VLOOKUP(F66,article_2,2,1)))</f>
        <v>_</v>
      </c>
      <c r="F67" s="409"/>
      <c r="G67" s="409"/>
      <c r="H67" s="397">
        <f>IF(B:B="","",IF(B:B="A","ART. INCOHERENT",IF(B:B&gt;910,VLOOKUP(B:B,controle,2,FALSE),"")))</f>
      </c>
      <c r="I67" s="397"/>
      <c r="J67" s="397">
        <f>IF(B:B&gt;"910",VLOOKUP(B:B,controle,2),"")</f>
      </c>
      <c r="K67" s="146"/>
      <c r="L67" s="147"/>
      <c r="M67" s="75"/>
      <c r="O67" s="67" t="s">
        <v>94</v>
      </c>
    </row>
    <row r="68" spans="2:16" ht="21.75" customHeight="1">
      <c r="B68" s="346"/>
      <c r="C68" s="136" t="s">
        <v>155</v>
      </c>
      <c r="D68" s="120"/>
      <c r="E68" s="137"/>
      <c r="F68" s="408"/>
      <c r="G68" s="408"/>
      <c r="H68" s="137"/>
      <c r="I68" s="138">
        <f>IF(AND(E68&lt;&gt;"",F68&lt;&gt;""),1,"")</f>
      </c>
      <c r="J68" s="182"/>
      <c r="K68" s="140"/>
      <c r="L68" s="141"/>
      <c r="M68" s="75" t="b">
        <f>IF(F68&lt;&gt;"",IF(H69&lt;&gt;"","SAISIE LIGNE INCOMPLETE OU INCOHERENTE",F69))</f>
        <v>0</v>
      </c>
      <c r="N68" s="143"/>
      <c r="O68" s="143" t="s">
        <v>94</v>
      </c>
      <c r="P68" s="143"/>
    </row>
    <row r="69" spans="2:15" ht="21.75" customHeight="1" thickBot="1">
      <c r="B69" s="348">
        <f>IF(E69&lt;&gt;"",IF(VLOOKUP(E69,controle,2)="A","A",IF(AND(E68&lt;&gt;"",F68=""),960,IF(AND(E68="",F68&lt;&gt;""),950,IF(AND(E68&lt;&gt;"",F68&lt;&gt;"",J68=""),970,IF(AND(E68&lt;&gt;"",F68&lt;&gt;"",J68&lt;&gt;"",F69=""),980,""))))))</f>
      </c>
      <c r="C69" s="127"/>
      <c r="D69" s="128"/>
      <c r="E69" s="145" t="str">
        <f>IF(OR(E68="",F68=""),"_",((VLOOKUP(E68,personnes_2,2,1)*100)+VLOOKUP(F68,article_2,2,1)))</f>
        <v>_</v>
      </c>
      <c r="F69" s="409"/>
      <c r="G69" s="409"/>
      <c r="H69" s="397">
        <f>IF(B:B="","",IF(B:B="A","ART. INCOHERENT",IF(B:B&gt;910,VLOOKUP(B:B,controle,2,FALSE),"")))</f>
      </c>
      <c r="I69" s="397"/>
      <c r="J69" s="397">
        <f>IF(B:B&gt;"910",VLOOKUP(B:B,controle,2),"")</f>
      </c>
      <c r="K69" s="146"/>
      <c r="L69" s="147"/>
      <c r="M69" s="75"/>
      <c r="O69" s="67" t="s">
        <v>94</v>
      </c>
    </row>
    <row r="70" spans="2:16" ht="21.75" customHeight="1">
      <c r="B70" s="346"/>
      <c r="C70" s="136" t="s">
        <v>156</v>
      </c>
      <c r="D70" s="120"/>
      <c r="E70" s="137"/>
      <c r="F70" s="408"/>
      <c r="G70" s="408"/>
      <c r="H70" s="137"/>
      <c r="I70" s="138">
        <f>IF(AND(E70&lt;&gt;"",F70&lt;&gt;""),1,"")</f>
      </c>
      <c r="J70" s="182"/>
      <c r="K70" s="140"/>
      <c r="L70" s="141"/>
      <c r="M70" s="75" t="b">
        <f>IF(F70&lt;&gt;"",IF(H71&lt;&gt;"","SAISIE LIGNE INCOMPLETE OU INCOHERENTE",F71))</f>
        <v>0</v>
      </c>
      <c r="N70" s="143"/>
      <c r="O70" s="143" t="s">
        <v>94</v>
      </c>
      <c r="P70" s="143"/>
    </row>
    <row r="71" spans="2:15" ht="21.75" customHeight="1" thickBot="1">
      <c r="B71" s="348">
        <f>IF(E71&lt;&gt;"",IF(VLOOKUP(E71,controle,2)="A","A",IF(AND(E70&lt;&gt;"",F70=""),960,IF(AND(E70="",F70&lt;&gt;""),950,IF(AND(E70&lt;&gt;"",F70&lt;&gt;"",J70=""),970,IF(AND(E70&lt;&gt;"",F70&lt;&gt;"",J70&lt;&gt;"",F71=""),980,""))))))</f>
      </c>
      <c r="C71" s="127"/>
      <c r="D71" s="128"/>
      <c r="E71" s="145" t="str">
        <f>IF(OR(E70="",F70=""),"_",((VLOOKUP(E70,personnes_2,2,1)*100)+VLOOKUP(F70,article_2,2,1)))</f>
        <v>_</v>
      </c>
      <c r="F71" s="409"/>
      <c r="G71" s="409"/>
      <c r="H71" s="397">
        <f>IF(B:B="","",IF(B:B="A","ART. INCOHERENT",IF(B:B&gt;910,VLOOKUP(B:B,controle,2,FALSE),"")))</f>
      </c>
      <c r="I71" s="397"/>
      <c r="J71" s="397">
        <f>IF(B:B&gt;"910",VLOOKUP(B:B,controle,2),"")</f>
      </c>
      <c r="K71" s="146"/>
      <c r="L71" s="147"/>
      <c r="M71" s="75"/>
      <c r="O71" s="67" t="s">
        <v>94</v>
      </c>
    </row>
    <row r="72" spans="2:16" ht="21.75" customHeight="1">
      <c r="B72" s="346"/>
      <c r="C72" s="136" t="s">
        <v>157</v>
      </c>
      <c r="D72" s="120"/>
      <c r="E72" s="137"/>
      <c r="F72" s="408"/>
      <c r="G72" s="408"/>
      <c r="H72" s="137"/>
      <c r="I72" s="138">
        <f>IF(AND(E72&lt;&gt;"",F72&lt;&gt;""),1,"")</f>
      </c>
      <c r="J72" s="182"/>
      <c r="K72" s="140"/>
      <c r="L72" s="141"/>
      <c r="M72" s="75" t="b">
        <f>IF(F72&lt;&gt;"",IF(H73&lt;&gt;"","SAISIE LIGNE INCOMPLETE OU INCOHERENTE",F73))</f>
        <v>0</v>
      </c>
      <c r="N72" s="143"/>
      <c r="O72" s="143" t="s">
        <v>94</v>
      </c>
      <c r="P72" s="143"/>
    </row>
    <row r="73" spans="2:15" ht="21.75" customHeight="1" thickBot="1">
      <c r="B73" s="348">
        <f>IF(E73&lt;&gt;"",IF(VLOOKUP(E73,controle,2)="A","A",IF(AND(E72&lt;&gt;"",F72=""),960,IF(AND(E72="",F72&lt;&gt;""),950,IF(AND(E72&lt;&gt;"",F72&lt;&gt;"",J72=""),970,IF(AND(E72&lt;&gt;"",F72&lt;&gt;"",J72&lt;&gt;"",F73=""),980,""))))))</f>
      </c>
      <c r="C73" s="127"/>
      <c r="D73" s="128"/>
      <c r="E73" s="145" t="str">
        <f>IF(OR(E72="",F72=""),"_",((VLOOKUP(E72,personnes_2,2,1)*100)+VLOOKUP(F72,article_2,2,1)))</f>
        <v>_</v>
      </c>
      <c r="F73" s="409"/>
      <c r="G73" s="409"/>
      <c r="H73" s="397">
        <f>IF(B:B="","",IF(B:B="A","ART. INCOHERENT",IF(B:B&gt;910,VLOOKUP(B:B,controle,2,FALSE),"")))</f>
      </c>
      <c r="I73" s="397"/>
      <c r="J73" s="397">
        <f>IF(B:B&gt;"910",VLOOKUP(B:B,controle,2),"")</f>
      </c>
      <c r="K73" s="146"/>
      <c r="L73" s="147"/>
      <c r="M73" s="75"/>
      <c r="O73" s="67" t="s">
        <v>94</v>
      </c>
    </row>
    <row r="74" spans="2:16" ht="21.75" customHeight="1">
      <c r="B74" s="346"/>
      <c r="C74" s="136" t="s">
        <v>158</v>
      </c>
      <c r="D74" s="120"/>
      <c r="E74" s="137"/>
      <c r="F74" s="408"/>
      <c r="G74" s="408"/>
      <c r="H74" s="137"/>
      <c r="I74" s="138">
        <f>IF(AND(E74&lt;&gt;"",F74&lt;&gt;""),1,"")</f>
      </c>
      <c r="J74" s="182"/>
      <c r="K74" s="140"/>
      <c r="L74" s="141"/>
      <c r="M74" s="75" t="b">
        <f>IF(F74&lt;&gt;"",IF(H75&lt;&gt;"","SAISIE LIGNE INCOMPLETE OU INCOHERENTE",F75))</f>
        <v>0</v>
      </c>
      <c r="N74" s="143"/>
      <c r="O74" s="143" t="s">
        <v>94</v>
      </c>
      <c r="P74" s="143"/>
    </row>
    <row r="75" spans="2:15" ht="21.75" customHeight="1" thickBot="1">
      <c r="B75" s="348">
        <f>IF(E75&lt;&gt;"",IF(VLOOKUP(E75,controle,2)="A","A",IF(AND(E74&lt;&gt;"",F74=""),960,IF(AND(E74="",F74&lt;&gt;""),950,IF(AND(E74&lt;&gt;"",F74&lt;&gt;"",J74=""),970,IF(AND(E74&lt;&gt;"",F74&lt;&gt;"",J74&lt;&gt;"",F75=""),980,""))))))</f>
      </c>
      <c r="C75" s="127"/>
      <c r="D75" s="128"/>
      <c r="E75" s="145" t="str">
        <f>IF(OR(E74="",F74=""),"_",((VLOOKUP(E74,personnes_2,2,1)*100)+VLOOKUP(F74,article_2,2,1)))</f>
        <v>_</v>
      </c>
      <c r="F75" s="409"/>
      <c r="G75" s="409"/>
      <c r="H75" s="397">
        <f>IF(B:B="","",IF(B:B="A","ART. INCOHERENT",IF(B:B&gt;910,VLOOKUP(B:B,controle,2,FALSE),"")))</f>
      </c>
      <c r="I75" s="397"/>
      <c r="J75" s="397">
        <f>IF(B:B&gt;"910",VLOOKUP(B:B,controle,2),"")</f>
      </c>
      <c r="K75" s="146"/>
      <c r="L75" s="147"/>
      <c r="M75" s="75"/>
      <c r="O75" s="67" t="s">
        <v>94</v>
      </c>
    </row>
    <row r="76" spans="2:16" ht="21.75" customHeight="1">
      <c r="B76" s="346"/>
      <c r="C76" s="136" t="s">
        <v>159</v>
      </c>
      <c r="D76" s="120"/>
      <c r="E76" s="137"/>
      <c r="F76" s="408"/>
      <c r="G76" s="408"/>
      <c r="H76" s="137"/>
      <c r="I76" s="138">
        <f>IF(AND(E76&lt;&gt;"",F76&lt;&gt;""),1,"")</f>
      </c>
      <c r="J76" s="182"/>
      <c r="K76" s="140"/>
      <c r="L76" s="141"/>
      <c r="M76" s="75" t="b">
        <f>IF(F76&lt;&gt;"",IF(H77&lt;&gt;"","SAISIE LIGNE INCOMPLETE OU INCOHERENTE",F77))</f>
        <v>0</v>
      </c>
      <c r="N76" s="143"/>
      <c r="O76" s="143" t="s">
        <v>94</v>
      </c>
      <c r="P76" s="143"/>
    </row>
    <row r="77" spans="2:15" ht="21.75" customHeight="1" thickBot="1">
      <c r="B77" s="348">
        <f>IF(E77&lt;&gt;"",IF(VLOOKUP(E77,controle,2)="A","A",IF(AND(E76&lt;&gt;"",F76=""),960,IF(AND(E76="",F76&lt;&gt;""),950,IF(AND(E76&lt;&gt;"",F76&lt;&gt;"",J76=""),970,IF(AND(E76&lt;&gt;"",F76&lt;&gt;"",J76&lt;&gt;"",F77=""),980,""))))))</f>
      </c>
      <c r="C77" s="127"/>
      <c r="D77" s="128"/>
      <c r="E77" s="145" t="str">
        <f>IF(OR(E76="",F76=""),"_",((VLOOKUP(E76,personnes_2,2,1)*100)+VLOOKUP(F76,article_2,2,1)))</f>
        <v>_</v>
      </c>
      <c r="F77" s="409"/>
      <c r="G77" s="409"/>
      <c r="H77" s="397">
        <f>IF(B:B="","",IF(B:B="A","ART. INCOHERENT",IF(B:B&gt;910,VLOOKUP(B:B,controle,2,FALSE),"")))</f>
      </c>
      <c r="I77" s="397"/>
      <c r="J77" s="397">
        <f>IF(B:B&gt;"910",VLOOKUP(B:B,controle,2),"")</f>
      </c>
      <c r="K77" s="146"/>
      <c r="L77" s="147"/>
      <c r="M77" s="75"/>
      <c r="O77" s="67" t="s">
        <v>94</v>
      </c>
    </row>
    <row r="78" spans="2:15" ht="14.25" customHeight="1" thickBot="1">
      <c r="B78" s="350"/>
      <c r="C78" s="183"/>
      <c r="D78" s="184"/>
      <c r="E78" s="185"/>
      <c r="F78" s="185"/>
      <c r="G78" s="186"/>
      <c r="H78" s="187"/>
      <c r="I78" s="188"/>
      <c r="J78" s="185"/>
      <c r="K78" s="185"/>
      <c r="L78" s="184"/>
      <c r="M78" s="189"/>
      <c r="O78" s="67" t="s">
        <v>94</v>
      </c>
    </row>
    <row r="79" spans="3:6" ht="14.25" customHeight="1">
      <c r="C79" s="190" t="s">
        <v>160</v>
      </c>
      <c r="E79" s="191">
        <f>IF(OR(E78="",G78=""),"",CONCATENATE(VLOOKUP(E78,"personnes_code",2),VLOOKUP(FICHE_DEPOT!G78,"nomenclature_code",2)))</f>
      </c>
      <c r="F79" s="191"/>
    </row>
  </sheetData>
  <sheetProtection password="EDE1" sheet="1"/>
  <mergeCells count="93">
    <mergeCell ref="F76:G76"/>
    <mergeCell ref="F77:G77"/>
    <mergeCell ref="H77:J77"/>
    <mergeCell ref="F72:G72"/>
    <mergeCell ref="F73:G73"/>
    <mergeCell ref="F74:G74"/>
    <mergeCell ref="F75:G75"/>
    <mergeCell ref="H73:J73"/>
    <mergeCell ref="H75:J75"/>
    <mergeCell ref="F68:G68"/>
    <mergeCell ref="F69:G69"/>
    <mergeCell ref="F70:G70"/>
    <mergeCell ref="F71:G71"/>
    <mergeCell ref="F64:G64"/>
    <mergeCell ref="F65:G65"/>
    <mergeCell ref="F66:G66"/>
    <mergeCell ref="F67:G67"/>
    <mergeCell ref="F60:G60"/>
    <mergeCell ref="F61:G61"/>
    <mergeCell ref="F62:G62"/>
    <mergeCell ref="F63:G63"/>
    <mergeCell ref="F56:G56"/>
    <mergeCell ref="F57:G57"/>
    <mergeCell ref="F58:G58"/>
    <mergeCell ref="F59:G59"/>
    <mergeCell ref="F48:G48"/>
    <mergeCell ref="F49:G49"/>
    <mergeCell ref="K51:L51"/>
    <mergeCell ref="F54:G54"/>
    <mergeCell ref="F55:G55"/>
    <mergeCell ref="I41:K41"/>
    <mergeCell ref="F42:G42"/>
    <mergeCell ref="F43:G43"/>
    <mergeCell ref="F44:G44"/>
    <mergeCell ref="F45:G45"/>
    <mergeCell ref="F35:G35"/>
    <mergeCell ref="F36:G36"/>
    <mergeCell ref="F37:G37"/>
    <mergeCell ref="F38:G38"/>
    <mergeCell ref="F31:G31"/>
    <mergeCell ref="F32:G32"/>
    <mergeCell ref="F33:G33"/>
    <mergeCell ref="F34:G34"/>
    <mergeCell ref="F27:G27"/>
    <mergeCell ref="F28:G28"/>
    <mergeCell ref="F29:G29"/>
    <mergeCell ref="F30:G30"/>
    <mergeCell ref="F23:G23"/>
    <mergeCell ref="F24:G24"/>
    <mergeCell ref="F25:G25"/>
    <mergeCell ref="F26:G26"/>
    <mergeCell ref="F19:G19"/>
    <mergeCell ref="F20:G20"/>
    <mergeCell ref="F21:G21"/>
    <mergeCell ref="F22:G22"/>
    <mergeCell ref="K12:L12"/>
    <mergeCell ref="F15:G15"/>
    <mergeCell ref="F16:G16"/>
    <mergeCell ref="H16:J16"/>
    <mergeCell ref="F17:G17"/>
    <mergeCell ref="F18:G18"/>
    <mergeCell ref="H18:J18"/>
    <mergeCell ref="F5:G5"/>
    <mergeCell ref="Q5:S5"/>
    <mergeCell ref="F6:G6"/>
    <mergeCell ref="Q6:S6"/>
    <mergeCell ref="F9:G9"/>
    <mergeCell ref="F10:G10"/>
    <mergeCell ref="A1:B1"/>
    <mergeCell ref="Q1:S1"/>
    <mergeCell ref="I2:K2"/>
    <mergeCell ref="F3:G3"/>
    <mergeCell ref="R3:S3"/>
    <mergeCell ref="F4:G4"/>
    <mergeCell ref="H20:J20"/>
    <mergeCell ref="H22:J22"/>
    <mergeCell ref="H24:J24"/>
    <mergeCell ref="H26:J26"/>
    <mergeCell ref="H28:J28"/>
    <mergeCell ref="H30:J30"/>
    <mergeCell ref="H32:J32"/>
    <mergeCell ref="H34:J34"/>
    <mergeCell ref="H36:J36"/>
    <mergeCell ref="H55:J55"/>
    <mergeCell ref="H57:J57"/>
    <mergeCell ref="H59:J59"/>
    <mergeCell ref="H38:J38"/>
    <mergeCell ref="H61:J61"/>
    <mergeCell ref="H63:J63"/>
    <mergeCell ref="H65:J65"/>
    <mergeCell ref="H67:J67"/>
    <mergeCell ref="H69:J69"/>
    <mergeCell ref="H71:J71"/>
  </mergeCells>
  <conditionalFormatting sqref="G46 F42:F45">
    <cfRule type="cellIs" priority="132" dxfId="108" operator="equal" stopIfTrue="1">
      <formula>0</formula>
    </cfRule>
  </conditionalFormatting>
  <conditionalFormatting sqref="H39">
    <cfRule type="cellIs" priority="133" dxfId="109" operator="equal" stopIfTrue="1">
      <formula>"ART.. INEXISTANT !!"</formula>
    </cfRule>
  </conditionalFormatting>
  <conditionalFormatting sqref="F48:F49">
    <cfRule type="cellIs" priority="134" dxfId="108" operator="equal" stopIfTrue="1">
      <formula>0</formula>
    </cfRule>
  </conditionalFormatting>
  <conditionalFormatting sqref="B78:B65536 B12:B15 B19 B21 B23 B25 B27 B29 B31 B33 B35 B37 B2:B10 B17 B39:B54 B58 B60 B62 B64 B66 B68 B70 B72 B74 B76 B56">
    <cfRule type="cellIs" priority="157" dxfId="110" operator="equal" stopIfTrue="1">
      <formula>0</formula>
    </cfRule>
  </conditionalFormatting>
  <conditionalFormatting sqref="G47">
    <cfRule type="cellIs" priority="158" dxfId="108" operator="equal" stopIfTrue="1">
      <formula>0</formula>
    </cfRule>
  </conditionalFormatting>
  <conditionalFormatting sqref="B16 B20 B22 B24 B26 B28 B32 B34 B36 B38">
    <cfRule type="cellIs" priority="82" dxfId="110" operator="equal" stopIfTrue="1">
      <formula>0</formula>
    </cfRule>
  </conditionalFormatting>
  <conditionalFormatting sqref="J16">
    <cfRule type="expression" priority="78" dxfId="111" stopIfTrue="1">
      <formula>LEN(TRIM(J16))&gt;0</formula>
    </cfRule>
  </conditionalFormatting>
  <conditionalFormatting sqref="H16">
    <cfRule type="cellIs" priority="79" dxfId="112" operator="equal" stopIfTrue="1">
      <formula>"ART. INCOHERENT"</formula>
    </cfRule>
    <cfRule type="cellIs" priority="80" dxfId="111" operator="notEqual" stopIfTrue="1">
      <formula>""</formula>
    </cfRule>
  </conditionalFormatting>
  <conditionalFormatting sqref="B18">
    <cfRule type="cellIs" priority="11" dxfId="110" operator="equal" stopIfTrue="1">
      <formula>0</formula>
    </cfRule>
  </conditionalFormatting>
  <conditionalFormatting sqref="B30">
    <cfRule type="cellIs" priority="10" dxfId="110" operator="equal" stopIfTrue="1">
      <formula>0</formula>
    </cfRule>
  </conditionalFormatting>
  <conditionalFormatting sqref="B55 B59 B61 B63 B65 B67 B71 B73 B75 B77">
    <cfRule type="cellIs" priority="9" dxfId="110" operator="equal" stopIfTrue="1">
      <formula>0</formula>
    </cfRule>
  </conditionalFormatting>
  <conditionalFormatting sqref="B57">
    <cfRule type="cellIs" priority="8" dxfId="110" operator="equal" stopIfTrue="1">
      <formula>0</formula>
    </cfRule>
  </conditionalFormatting>
  <conditionalFormatting sqref="B69">
    <cfRule type="cellIs" priority="7" dxfId="110" operator="equal" stopIfTrue="1">
      <formula>0</formula>
    </cfRule>
  </conditionalFormatting>
  <conditionalFormatting sqref="J38 J36 J34 J32 J30 J28 J26 J24 J22 J20 J18">
    <cfRule type="expression" priority="4" dxfId="111" stopIfTrue="1">
      <formula>LEN(TRIM(J18))&gt;0</formula>
    </cfRule>
  </conditionalFormatting>
  <conditionalFormatting sqref="H38 H36 H34 H32 H30 H28 H26 H24 H22 H20 H18">
    <cfRule type="cellIs" priority="5" dxfId="112" operator="equal" stopIfTrue="1">
      <formula>"ART. INCOHERENT"</formula>
    </cfRule>
    <cfRule type="cellIs" priority="6" dxfId="111" operator="notEqual" stopIfTrue="1">
      <formula>""</formula>
    </cfRule>
  </conditionalFormatting>
  <conditionalFormatting sqref="J77 J75 J73 J71 J69 J67 J65 J63 J61 J59 J57 J55">
    <cfRule type="expression" priority="1" dxfId="111" stopIfTrue="1">
      <formula>LEN(TRIM(J55))&gt;0</formula>
    </cfRule>
  </conditionalFormatting>
  <conditionalFormatting sqref="H77 H75 H73 H71 H69 H67 H65 H63 H61 H59 H57 H55">
    <cfRule type="cellIs" priority="2" dxfId="112" operator="equal" stopIfTrue="1">
      <formula>"ART. INCOHERENT"</formula>
    </cfRule>
    <cfRule type="cellIs" priority="3" dxfId="111" operator="notEqual" stopIfTrue="1">
      <formula>""</formula>
    </cfRule>
  </conditionalFormatting>
  <dataValidations count="4">
    <dataValidation type="list" operator="equal" allowBlank="1" showErrorMessage="1" sqref="F6">
      <formula1>communes</formula1>
    </dataValidation>
    <dataValidation type="list" operator="equal" allowBlank="1" showErrorMessage="1" sqref="E15 E17 E74 E19 E21 E23 E25 E27 E29 E31 E33 E35 E54 E56 E37 E58 E60 E62 E64 E66 E68 E70 E72 E76">
      <formula1>personnes</formula1>
    </dataValidation>
    <dataValidation type="list" operator="equal" allowBlank="1" showErrorMessage="1" sqref="F15 F17 F74 F19 F21 F23 F25 F27 F29 F31 F76 F70 F72 F56 F68 F58 F60 F62 F64 F66">
      <formula1>articles</formula1>
    </dataValidation>
    <dataValidation type="list" operator="equal" allowBlank="1" showErrorMessage="1" sqref="F54:G54 F33:G33 F35:G35 F37:G37">
      <formula1>articles</formula1>
    </dataValidation>
  </dataValidations>
  <printOptions horizontalCentered="1"/>
  <pageMargins left="0.3937007874015748" right="0.3937007874015748" top="0.3937007874015748" bottom="0.3937007874015748" header="0" footer="0"/>
  <pageSetup fitToWidth="0" horizontalDpi="300" verticalDpi="300" orientation="portrait" paperSize="9" r:id="rId2"/>
  <rowBreaks count="1" manualBreakCount="1">
    <brk id="3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59"/>
  <sheetViews>
    <sheetView zoomScale="60" zoomScaleNormal="60" zoomScalePageLayoutView="0" workbookViewId="0" topLeftCell="A1">
      <selection activeCell="L40" sqref="A1:L40"/>
    </sheetView>
  </sheetViews>
  <sheetFormatPr defaultColWidth="9.57421875" defaultRowHeight="14.25" customHeight="1"/>
  <cols>
    <col min="1" max="1" width="2.57421875" style="192" customWidth="1"/>
    <col min="2" max="2" width="11.140625" style="193" customWidth="1"/>
    <col min="3" max="3" width="1.7109375" style="194" customWidth="1"/>
    <col min="4" max="4" width="5.8515625" style="195" customWidth="1"/>
    <col min="5" max="5" width="16.140625" style="196" customWidth="1"/>
    <col min="6" max="6" width="8.28125" style="196" customWidth="1"/>
    <col min="7" max="7" width="7.8515625" style="196" customWidth="1"/>
    <col min="8" max="8" width="3.7109375" style="196" customWidth="1"/>
    <col min="9" max="9" width="5.421875" style="196" customWidth="1"/>
    <col min="10" max="10" width="5.57421875" style="196" customWidth="1"/>
    <col min="11" max="11" width="12.28125" style="196" customWidth="1"/>
    <col min="12" max="12" width="10.140625" style="197" customWidth="1"/>
    <col min="13" max="13" width="5.7109375" style="198" customWidth="1"/>
    <col min="14" max="14" width="21.28125" style="199" customWidth="1"/>
    <col min="15" max="15" width="12.421875" style="196" customWidth="1"/>
    <col min="16" max="16" width="2.7109375" style="200" customWidth="1"/>
    <col min="17" max="17" width="56.00390625" style="196" customWidth="1"/>
    <col min="18" max="247" width="9.57421875" style="196" customWidth="1"/>
  </cols>
  <sheetData>
    <row r="1" spans="1:17" ht="54" customHeight="1">
      <c r="A1" s="201"/>
      <c r="B1" s="202"/>
      <c r="C1" s="203"/>
      <c r="D1" s="414" t="s">
        <v>161</v>
      </c>
      <c r="E1" s="414"/>
      <c r="F1" s="414"/>
      <c r="G1" s="414"/>
      <c r="H1" s="414"/>
      <c r="I1" s="414"/>
      <c r="J1" s="414"/>
      <c r="K1" s="414"/>
      <c r="L1" s="204"/>
      <c r="M1" s="205"/>
      <c r="N1" s="206" t="s">
        <v>162</v>
      </c>
      <c r="O1" s="415" t="s">
        <v>163</v>
      </c>
      <c r="P1" s="207"/>
      <c r="Q1" s="208"/>
    </row>
    <row r="2" spans="1:17" s="220" customFormat="1" ht="9" customHeight="1">
      <c r="A2" s="209"/>
      <c r="B2" s="210"/>
      <c r="C2" s="211"/>
      <c r="D2" s="212"/>
      <c r="E2" s="213"/>
      <c r="F2" s="214"/>
      <c r="G2" s="416"/>
      <c r="H2" s="417" t="s">
        <v>164</v>
      </c>
      <c r="I2" s="417"/>
      <c r="J2" s="417"/>
      <c r="K2" s="417"/>
      <c r="L2" s="215"/>
      <c r="M2" s="216"/>
      <c r="N2" s="217"/>
      <c r="O2" s="415" t="s">
        <v>165</v>
      </c>
      <c r="P2" s="218"/>
      <c r="Q2" s="219"/>
    </row>
    <row r="3" spans="1:17" s="220" customFormat="1" ht="9" customHeight="1">
      <c r="A3" s="209"/>
      <c r="B3" s="221"/>
      <c r="C3" s="222"/>
      <c r="D3" s="418" t="s">
        <v>166</v>
      </c>
      <c r="E3" s="418"/>
      <c r="F3" s="418"/>
      <c r="G3" s="416"/>
      <c r="H3" s="419" t="s">
        <v>167</v>
      </c>
      <c r="I3" s="419"/>
      <c r="J3" s="420" t="s">
        <v>168</v>
      </c>
      <c r="K3" s="420"/>
      <c r="L3" s="223"/>
      <c r="M3" s="224"/>
      <c r="N3" s="225"/>
      <c r="P3" s="226"/>
      <c r="Q3" s="219"/>
    </row>
    <row r="4" spans="1:17" s="220" customFormat="1" ht="9" customHeight="1">
      <c r="A4" s="209"/>
      <c r="B4" s="210"/>
      <c r="C4" s="222"/>
      <c r="D4" s="418"/>
      <c r="E4" s="418"/>
      <c r="F4" s="418"/>
      <c r="G4" s="227" t="s">
        <v>169</v>
      </c>
      <c r="H4" s="421" t="s">
        <v>170</v>
      </c>
      <c r="I4" s="421"/>
      <c r="J4" s="420"/>
      <c r="K4" s="420"/>
      <c r="L4" s="228"/>
      <c r="M4" s="216"/>
      <c r="N4" s="225"/>
      <c r="P4" s="226"/>
      <c r="Q4" s="219"/>
    </row>
    <row r="5" spans="1:17" ht="8.25" customHeight="1">
      <c r="A5" s="229"/>
      <c r="B5" s="230"/>
      <c r="C5" s="230"/>
      <c r="D5" s="231"/>
      <c r="E5" s="230"/>
      <c r="F5" s="230"/>
      <c r="G5" s="230"/>
      <c r="H5" s="230"/>
      <c r="I5" s="230"/>
      <c r="J5" s="230"/>
      <c r="K5" s="230"/>
      <c r="L5" s="232"/>
      <c r="M5" s="233"/>
      <c r="P5" s="422"/>
      <c r="Q5" s="234"/>
    </row>
    <row r="6" spans="1:17" ht="9.75" customHeight="1">
      <c r="A6" s="235"/>
      <c r="B6" s="236"/>
      <c r="C6" s="236"/>
      <c r="D6" s="237"/>
      <c r="E6" s="236"/>
      <c r="F6" s="236"/>
      <c r="G6" s="236"/>
      <c r="H6" s="236"/>
      <c r="I6" s="236"/>
      <c r="J6" s="236"/>
      <c r="K6" s="236"/>
      <c r="L6" s="238"/>
      <c r="M6" s="239"/>
      <c r="O6" s="240"/>
      <c r="P6" s="422"/>
      <c r="Q6" s="234"/>
    </row>
    <row r="7" spans="1:17" ht="30" customHeight="1">
      <c r="A7" s="209" t="str">
        <f>P7</f>
        <v>00</v>
      </c>
      <c r="B7" s="241">
        <f>+IF(A7="00","",VLOOKUP(A:A,FICHE,11,0))</f>
      </c>
      <c r="C7" s="211"/>
      <c r="D7" s="242" t="s">
        <v>166</v>
      </c>
      <c r="E7" s="243"/>
      <c r="F7" s="244"/>
      <c r="G7" s="423" t="s">
        <v>171</v>
      </c>
      <c r="H7" s="424">
        <f>IF(A7="00","",VLOOKUP(A:A,FICHE,4,0))</f>
      </c>
      <c r="I7" s="424"/>
      <c r="J7" s="424"/>
      <c r="K7" s="424"/>
      <c r="L7" s="245">
        <f>IF(A7="00","",CONCATENATE("ligne        ",VLOOKUP(A:A,FICHE,1,0)))</f>
      </c>
      <c r="M7" s="246"/>
      <c r="N7" s="247" t="s">
        <v>172</v>
      </c>
      <c r="O7" s="248"/>
      <c r="P7" s="249" t="str">
        <f>IF(ISBLANK(O7),"00",IF(O7&lt;10,CONCATENATE("0",O7),CONCATENATE(O7)))</f>
        <v>00</v>
      </c>
      <c r="Q7" s="234"/>
    </row>
    <row r="8" spans="1:17" ht="30" customHeight="1">
      <c r="A8" s="209" t="str">
        <f>A7</f>
        <v>00</v>
      </c>
      <c r="B8" s="250"/>
      <c r="C8" s="222"/>
      <c r="D8" s="425">
        <f>+B7</f>
      </c>
      <c r="E8" s="425"/>
      <c r="F8" s="425"/>
      <c r="G8" s="423"/>
      <c r="H8" s="426">
        <f>IF(A7="00","",VLOOKUP(A:A,FICHE,3,0))</f>
      </c>
      <c r="I8" s="426"/>
      <c r="J8" s="427">
        <f>VLOOKUP(A:A,FICHE,8,0)</f>
        <v>0</v>
      </c>
      <c r="K8" s="427"/>
      <c r="L8" s="223" t="s">
        <v>173</v>
      </c>
      <c r="M8" s="224"/>
      <c r="N8" s="251" t="s">
        <v>174</v>
      </c>
      <c r="O8" s="251"/>
      <c r="Q8" s="234"/>
    </row>
    <row r="9" spans="1:17" ht="30" customHeight="1">
      <c r="A9" s="209" t="str">
        <f>A8</f>
        <v>00</v>
      </c>
      <c r="B9" s="293" t="str">
        <f ca="1">CONCATENATE(IF(MONTH(TODAY())&lt;8,"PRINTEMPS","AUTOMNE"),"  ",YEAR(TODAY()))</f>
        <v>PRINTEMPS  2024</v>
      </c>
      <c r="C9" s="222"/>
      <c r="D9" s="425"/>
      <c r="E9" s="425"/>
      <c r="F9" s="425"/>
      <c r="G9" s="252">
        <f>IF(A7="00","",VLOOKUP(A:A,FICHE,1,0))</f>
      </c>
      <c r="H9" s="428">
        <f>VLOOKUP(A:A,FICHE,6,0)</f>
        <v>0</v>
      </c>
      <c r="I9" s="428"/>
      <c r="J9" s="427"/>
      <c r="K9" s="427"/>
      <c r="L9" s="228"/>
      <c r="M9" s="216"/>
      <c r="N9" s="251"/>
      <c r="O9" s="251"/>
      <c r="Q9" s="234"/>
    </row>
    <row r="10" spans="1:17" ht="9.75" customHeight="1">
      <c r="A10" s="229"/>
      <c r="B10" s="230"/>
      <c r="C10" s="253"/>
      <c r="D10" s="231"/>
      <c r="E10" s="253"/>
      <c r="F10" s="253"/>
      <c r="G10" s="253"/>
      <c r="H10" s="253"/>
      <c r="I10" s="230"/>
      <c r="J10" s="230"/>
      <c r="K10" s="230"/>
      <c r="L10" s="232"/>
      <c r="M10" s="233"/>
      <c r="N10" s="251"/>
      <c r="O10" s="251"/>
      <c r="Q10" s="234"/>
    </row>
    <row r="11" spans="1:17" ht="9.75" customHeight="1">
      <c r="A11" s="235"/>
      <c r="B11" s="236"/>
      <c r="C11" s="236"/>
      <c r="D11" s="237"/>
      <c r="E11" s="236"/>
      <c r="F11" s="236"/>
      <c r="G11" s="236"/>
      <c r="H11" s="236"/>
      <c r="I11" s="236"/>
      <c r="J11" s="236"/>
      <c r="K11" s="236"/>
      <c r="L11" s="238"/>
      <c r="M11" s="239"/>
      <c r="N11" s="254"/>
      <c r="O11" s="255"/>
      <c r="Q11" s="256"/>
    </row>
    <row r="12" spans="1:24" ht="30" customHeight="1">
      <c r="A12" s="209" t="str">
        <f>+P14</f>
        <v>00</v>
      </c>
      <c r="B12" s="241">
        <f>+IF(A12="00","",VLOOKUP(A:A,FICHE,11,0))</f>
      </c>
      <c r="C12" s="211"/>
      <c r="D12" s="242" t="s">
        <v>166</v>
      </c>
      <c r="E12" s="243"/>
      <c r="F12" s="244"/>
      <c r="G12" s="423" t="s">
        <v>171</v>
      </c>
      <c r="H12" s="424">
        <f>IF(A12="00","",VLOOKUP(A:A,FICHE,4,0))</f>
      </c>
      <c r="I12" s="424"/>
      <c r="J12" s="424"/>
      <c r="K12" s="424"/>
      <c r="L12" s="245">
        <f>IF(A12="00","",CONCATENATE("ligne       ",VLOOKUP(A:A,FICHE,1,0)))</f>
      </c>
      <c r="M12" s="246"/>
      <c r="N12" s="251"/>
      <c r="O12" s="251"/>
      <c r="Q12" s="256"/>
      <c r="U12" s="196" t="s">
        <v>517</v>
      </c>
      <c r="X12" s="196">
        <f>LEN(U12)</f>
        <v>27</v>
      </c>
    </row>
    <row r="13" spans="1:17" ht="30" customHeight="1">
      <c r="A13" s="209" t="str">
        <f>A12</f>
        <v>00</v>
      </c>
      <c r="B13" s="250"/>
      <c r="C13" s="222"/>
      <c r="D13" s="425">
        <f>+B12</f>
      </c>
      <c r="E13" s="425"/>
      <c r="F13" s="425"/>
      <c r="G13" s="423"/>
      <c r="H13" s="426">
        <f>IF(A12="00","",VLOOKUP(A:A,FICHE,3,0))</f>
      </c>
      <c r="I13" s="426"/>
      <c r="J13" s="427">
        <f>VLOOKUP(A:A,FICHE,8,0)</f>
        <v>0</v>
      </c>
      <c r="K13" s="427"/>
      <c r="L13" s="223" t="s">
        <v>173</v>
      </c>
      <c r="M13" s="224"/>
      <c r="N13" s="251"/>
      <c r="O13" s="257" t="s">
        <v>175</v>
      </c>
      <c r="Q13" s="256"/>
    </row>
    <row r="14" spans="1:17" ht="30" customHeight="1">
      <c r="A14" s="209" t="str">
        <f>A13</f>
        <v>00</v>
      </c>
      <c r="B14" s="293" t="str">
        <f ca="1">CONCATENATE(IF(MONTH(TODAY())&lt;8,"PRINTEMPS","AUTOMNE"),"  ",YEAR(TODAY()))</f>
        <v>PRINTEMPS  2024</v>
      </c>
      <c r="C14" s="222"/>
      <c r="D14" s="425"/>
      <c r="E14" s="425"/>
      <c r="F14" s="425"/>
      <c r="G14" s="252">
        <f>IF(A12="00","",VLOOKUP(A:A,FICHE,1,0))</f>
      </c>
      <c r="H14" s="428">
        <f>VLOOKUP(A:A,FICHE,6,0)</f>
        <v>0</v>
      </c>
      <c r="I14" s="428"/>
      <c r="J14" s="427"/>
      <c r="K14" s="427"/>
      <c r="L14" s="215"/>
      <c r="M14" s="216"/>
      <c r="N14" s="247" t="s">
        <v>176</v>
      </c>
      <c r="O14" s="248"/>
      <c r="P14" s="249" t="str">
        <f>IF(ISBLANK(O14),"00",IF(O14&lt;10,CONCATENATE("0",O14),CONCATENATE(O14)))</f>
        <v>00</v>
      </c>
      <c r="Q14" s="256"/>
    </row>
    <row r="15" spans="1:17" ht="9.75" customHeight="1">
      <c r="A15" s="229"/>
      <c r="B15" s="230"/>
      <c r="C15" s="253"/>
      <c r="D15" s="231"/>
      <c r="E15" s="253"/>
      <c r="F15" s="253"/>
      <c r="G15" s="253"/>
      <c r="H15" s="253"/>
      <c r="I15" s="230"/>
      <c r="J15" s="230"/>
      <c r="K15" s="230"/>
      <c r="L15" s="232"/>
      <c r="M15" s="233"/>
      <c r="N15" s="258"/>
      <c r="O15" s="259"/>
      <c r="Q15" s="256"/>
    </row>
    <row r="16" spans="1:17" ht="9.75" customHeight="1">
      <c r="A16" s="235"/>
      <c r="B16" s="236"/>
      <c r="C16" s="236"/>
      <c r="D16" s="237"/>
      <c r="E16" s="236"/>
      <c r="F16" s="236"/>
      <c r="G16" s="236"/>
      <c r="H16" s="236"/>
      <c r="I16" s="236"/>
      <c r="J16" s="236"/>
      <c r="K16" s="236"/>
      <c r="L16" s="238"/>
      <c r="M16" s="239"/>
      <c r="N16" s="258"/>
      <c r="O16" s="259"/>
      <c r="Q16" s="256"/>
    </row>
    <row r="17" spans="1:17" ht="30" customHeight="1">
      <c r="A17" s="209" t="str">
        <f>+P19</f>
        <v>00</v>
      </c>
      <c r="B17" s="241">
        <f>+IF(A17="00","",VLOOKUP(A:A,FICHE,11,0))</f>
      </c>
      <c r="C17" s="211"/>
      <c r="D17" s="242" t="s">
        <v>166</v>
      </c>
      <c r="E17" s="243"/>
      <c r="F17" s="244"/>
      <c r="G17" s="423" t="s">
        <v>171</v>
      </c>
      <c r="H17" s="424">
        <f>IF(A17="00","",VLOOKUP(A:A,FICHE,4,0))</f>
      </c>
      <c r="I17" s="424"/>
      <c r="J17" s="424"/>
      <c r="K17" s="424"/>
      <c r="L17" s="245">
        <f>IF(A17="00","",CONCATENATE("ligne       ",VLOOKUP(A:A,FICHE,1,0)))</f>
      </c>
      <c r="M17" s="246"/>
      <c r="N17" s="251"/>
      <c r="O17" s="251"/>
      <c r="Q17" s="256"/>
    </row>
    <row r="18" spans="1:17" ht="30" customHeight="1">
      <c r="A18" s="209" t="str">
        <f>A17</f>
        <v>00</v>
      </c>
      <c r="B18" s="250"/>
      <c r="C18" s="222"/>
      <c r="D18" s="425">
        <f>+B17</f>
      </c>
      <c r="E18" s="425"/>
      <c r="F18" s="425"/>
      <c r="G18" s="423"/>
      <c r="H18" s="426">
        <f>IF(A17="00","",VLOOKUP(A:A,FICHE,3,0))</f>
      </c>
      <c r="I18" s="426"/>
      <c r="J18" s="427">
        <f>VLOOKUP(A:A,FICHE,8,0)</f>
        <v>0</v>
      </c>
      <c r="K18" s="427"/>
      <c r="L18" s="223" t="s">
        <v>173</v>
      </c>
      <c r="M18" s="224"/>
      <c r="N18" s="251"/>
      <c r="O18" s="257" t="s">
        <v>175</v>
      </c>
      <c r="Q18" s="256"/>
    </row>
    <row r="19" spans="1:17" ht="30" customHeight="1">
      <c r="A19" s="209" t="str">
        <f>A18</f>
        <v>00</v>
      </c>
      <c r="B19" s="293" t="str">
        <f ca="1">CONCATENATE(IF(MONTH(TODAY())&lt;8,"PRINTEMPS","AUTOMNE"),"  ",YEAR(TODAY()))</f>
        <v>PRINTEMPS  2024</v>
      </c>
      <c r="C19" s="222"/>
      <c r="D19" s="425"/>
      <c r="E19" s="425"/>
      <c r="F19" s="425"/>
      <c r="G19" s="252">
        <f>IF(A17="00","",VLOOKUP(A:A,FICHE,1,0))</f>
      </c>
      <c r="H19" s="428">
        <f>VLOOKUP(A:A,FICHE,6,0)</f>
        <v>0</v>
      </c>
      <c r="I19" s="428"/>
      <c r="J19" s="427"/>
      <c r="K19" s="427"/>
      <c r="L19" s="215"/>
      <c r="M19" s="216"/>
      <c r="N19" s="247" t="s">
        <v>177</v>
      </c>
      <c r="O19" s="248"/>
      <c r="P19" s="249" t="str">
        <f>IF(ISBLANK(O19),"00",IF(O19&lt;10,CONCATENATE("0",O19),CONCATENATE(O19)))</f>
        <v>00</v>
      </c>
      <c r="Q19" s="256"/>
    </row>
    <row r="20" spans="1:17" ht="9.75" customHeight="1">
      <c r="A20" s="229"/>
      <c r="B20" s="230"/>
      <c r="C20" s="253"/>
      <c r="D20" s="231"/>
      <c r="E20" s="253"/>
      <c r="F20" s="253"/>
      <c r="G20" s="253"/>
      <c r="H20" s="253"/>
      <c r="I20" s="230"/>
      <c r="J20" s="230"/>
      <c r="K20" s="230"/>
      <c r="L20" s="232"/>
      <c r="M20" s="233"/>
      <c r="N20" s="258"/>
      <c r="O20" s="260"/>
      <c r="Q20" s="256"/>
    </row>
    <row r="21" spans="1:17" ht="9.75" customHeight="1">
      <c r="A21" s="235"/>
      <c r="B21" s="236"/>
      <c r="C21" s="236"/>
      <c r="D21" s="237"/>
      <c r="E21" s="236"/>
      <c r="F21" s="236"/>
      <c r="G21" s="236"/>
      <c r="H21" s="236"/>
      <c r="I21" s="236"/>
      <c r="J21" s="236"/>
      <c r="K21" s="236"/>
      <c r="L21" s="238"/>
      <c r="M21" s="239"/>
      <c r="N21" s="258"/>
      <c r="O21" s="260"/>
      <c r="Q21" s="256"/>
    </row>
    <row r="22" spans="1:17" ht="30" customHeight="1">
      <c r="A22" s="209" t="str">
        <f>+P24</f>
        <v>00</v>
      </c>
      <c r="B22" s="241">
        <f>IF(A22="00","",VLOOKUP(A:A,FICHE,11,0))</f>
      </c>
      <c r="C22" s="211"/>
      <c r="D22" s="242" t="s">
        <v>166</v>
      </c>
      <c r="E22" s="243"/>
      <c r="F22" s="244"/>
      <c r="G22" s="423" t="s">
        <v>171</v>
      </c>
      <c r="H22" s="424">
        <f>IF(A22="00","",VLOOKUP(A:A,FICHE,4,0))</f>
      </c>
      <c r="I22" s="424"/>
      <c r="J22" s="424"/>
      <c r="K22" s="424"/>
      <c r="L22" s="245">
        <f>IF(A22="00","",CONCATENATE("ligne       ",VLOOKUP(A:A,FICHE,1,0)))</f>
      </c>
      <c r="M22" s="246"/>
      <c r="N22" s="251"/>
      <c r="O22" s="251"/>
      <c r="Q22" s="256"/>
    </row>
    <row r="23" spans="1:17" ht="30" customHeight="1">
      <c r="A23" s="209" t="str">
        <f>A22</f>
        <v>00</v>
      </c>
      <c r="B23" s="250"/>
      <c r="C23" s="222"/>
      <c r="D23" s="425">
        <f>+B22</f>
      </c>
      <c r="E23" s="425"/>
      <c r="F23" s="425"/>
      <c r="G23" s="423"/>
      <c r="H23" s="426">
        <f>IF(A22="00","",VLOOKUP(A:A,FICHE,3,0))</f>
      </c>
      <c r="I23" s="426"/>
      <c r="J23" s="427">
        <f>VLOOKUP(A:A,FICHE,8,0)</f>
        <v>0</v>
      </c>
      <c r="K23" s="427"/>
      <c r="L23" s="223" t="s">
        <v>173</v>
      </c>
      <c r="M23" s="224"/>
      <c r="N23" s="251"/>
      <c r="O23" s="257" t="s">
        <v>175</v>
      </c>
      <c r="Q23" s="256"/>
    </row>
    <row r="24" spans="1:17" ht="30" customHeight="1">
      <c r="A24" s="209" t="str">
        <f>A23</f>
        <v>00</v>
      </c>
      <c r="B24" s="293" t="str">
        <f ca="1">CONCATENATE(IF(MONTH(TODAY())&lt;8,"PRINTEMPS","AUTOMNE"),"  ",YEAR(TODAY()))</f>
        <v>PRINTEMPS  2024</v>
      </c>
      <c r="C24" s="222"/>
      <c r="D24" s="425"/>
      <c r="E24" s="425"/>
      <c r="F24" s="425"/>
      <c r="G24" s="252">
        <f>IF(A22="00","",VLOOKUP(A:A,FICHE,1,0))</f>
      </c>
      <c r="H24" s="428">
        <f>VLOOKUP(A:A,FICHE,6,0)</f>
        <v>0</v>
      </c>
      <c r="I24" s="428"/>
      <c r="J24" s="427"/>
      <c r="K24" s="427"/>
      <c r="L24" s="215"/>
      <c r="M24" s="216"/>
      <c r="N24" s="262" t="s">
        <v>178</v>
      </c>
      <c r="O24" s="248"/>
      <c r="P24" s="249" t="str">
        <f>IF(ISBLANK(O24),"00",IF(O24&lt;10,CONCATENATE("0",O24),CONCATENATE(O24)))</f>
        <v>00</v>
      </c>
      <c r="Q24" s="256"/>
    </row>
    <row r="25" spans="1:17" ht="9.75" customHeight="1">
      <c r="A25" s="229"/>
      <c r="B25" s="230"/>
      <c r="C25" s="253"/>
      <c r="D25" s="231"/>
      <c r="E25" s="253"/>
      <c r="F25" s="253"/>
      <c r="G25" s="253"/>
      <c r="H25" s="253"/>
      <c r="I25" s="230"/>
      <c r="J25" s="230"/>
      <c r="K25" s="230"/>
      <c r="L25" s="232"/>
      <c r="M25" s="233"/>
      <c r="N25" s="263"/>
      <c r="O25" s="264"/>
      <c r="Q25" s="256"/>
    </row>
    <row r="26" spans="1:17" ht="9.75" customHeight="1">
      <c r="A26" s="235"/>
      <c r="B26" s="236"/>
      <c r="C26" s="236"/>
      <c r="D26" s="237"/>
      <c r="E26" s="236"/>
      <c r="F26" s="236"/>
      <c r="G26" s="236"/>
      <c r="H26" s="236"/>
      <c r="I26" s="236"/>
      <c r="J26" s="236"/>
      <c r="K26" s="236"/>
      <c r="L26" s="238"/>
      <c r="M26" s="239"/>
      <c r="N26" s="263"/>
      <c r="O26" s="264"/>
      <c r="Q26" s="256"/>
    </row>
    <row r="27" spans="1:17" ht="30" customHeight="1">
      <c r="A27" s="209" t="str">
        <f>+P29</f>
        <v>00</v>
      </c>
      <c r="B27" s="241">
        <f>IF(A27="00","",VLOOKUP(A:A,FICHE,11,0))</f>
      </c>
      <c r="C27" s="211"/>
      <c r="D27" s="242" t="s">
        <v>166</v>
      </c>
      <c r="E27" s="243"/>
      <c r="F27" s="244"/>
      <c r="G27" s="429" t="s">
        <v>171</v>
      </c>
      <c r="H27" s="424">
        <f>IF(A27="00","",VLOOKUP(A:A,FICHE,4,0))</f>
      </c>
      <c r="I27" s="424"/>
      <c r="J27" s="424"/>
      <c r="K27" s="424"/>
      <c r="L27" s="245">
        <f>IF(A27="00","",CONCATENATE("ligne        ",VLOOKUP(A:A,FICHE,1,0)))</f>
      </c>
      <c r="M27" s="246"/>
      <c r="N27" s="251"/>
      <c r="O27" s="251"/>
      <c r="Q27" s="261" t="s">
        <v>48</v>
      </c>
    </row>
    <row r="28" spans="1:17" ht="30" customHeight="1">
      <c r="A28" s="209" t="str">
        <f>A27</f>
        <v>00</v>
      </c>
      <c r="B28" s="250"/>
      <c r="C28" s="222"/>
      <c r="D28" s="425">
        <f>+B27</f>
      </c>
      <c r="E28" s="425"/>
      <c r="F28" s="425"/>
      <c r="G28" s="429"/>
      <c r="H28" s="426">
        <f>IF(A27="00","",VLOOKUP(A:A,FICHE,3,0))</f>
      </c>
      <c r="I28" s="426"/>
      <c r="J28" s="427">
        <f>VLOOKUP(A:A,FICHE,8,0)</f>
        <v>0</v>
      </c>
      <c r="K28" s="427"/>
      <c r="L28" s="223" t="s">
        <v>173</v>
      </c>
      <c r="M28" s="224"/>
      <c r="N28" s="263"/>
      <c r="O28" s="257" t="s">
        <v>175</v>
      </c>
      <c r="Q28" s="266" t="s">
        <v>179</v>
      </c>
    </row>
    <row r="29" spans="1:17" ht="30" customHeight="1">
      <c r="A29" s="209" t="str">
        <f>A28</f>
        <v>00</v>
      </c>
      <c r="B29" s="293" t="str">
        <f ca="1">CONCATENATE(IF(MONTH(TODAY())&lt;8,"PRINTEMPS","AUTOMNE"),"  ",YEAR(TODAY()))</f>
        <v>PRINTEMPS  2024</v>
      </c>
      <c r="C29" s="222"/>
      <c r="D29" s="425"/>
      <c r="E29" s="425"/>
      <c r="F29" s="425"/>
      <c r="G29" s="252">
        <f>IF(A27="00","",VLOOKUP(A:A,FICHE,1,0))</f>
      </c>
      <c r="H29" s="428">
        <f>VLOOKUP(A:A,FICHE,6,0)</f>
        <v>0</v>
      </c>
      <c r="I29" s="428"/>
      <c r="J29" s="427"/>
      <c r="K29" s="427"/>
      <c r="L29" s="215"/>
      <c r="M29" s="216"/>
      <c r="N29" s="262" t="s">
        <v>180</v>
      </c>
      <c r="O29" s="248"/>
      <c r="P29" s="249" t="str">
        <f>IF(ISBLANK(O29),"00",IF(O29&lt;10,CONCATENATE("0",O29),CONCATENATE(O29)))</f>
        <v>00</v>
      </c>
      <c r="Q29" s="267" t="s">
        <v>72</v>
      </c>
    </row>
    <row r="30" spans="1:15" ht="9.75" customHeight="1">
      <c r="A30" s="229"/>
      <c r="B30" s="230"/>
      <c r="C30" s="253"/>
      <c r="D30" s="231"/>
      <c r="E30" s="253"/>
      <c r="F30" s="253"/>
      <c r="G30" s="253"/>
      <c r="H30" s="253"/>
      <c r="I30" s="230"/>
      <c r="J30" s="230"/>
      <c r="K30" s="230"/>
      <c r="L30" s="232"/>
      <c r="M30" s="233"/>
      <c r="N30" s="263"/>
      <c r="O30" s="264"/>
    </row>
    <row r="31" spans="1:17" ht="9.75" customHeight="1">
      <c r="A31" s="235"/>
      <c r="B31" s="236"/>
      <c r="C31" s="236"/>
      <c r="D31" s="237"/>
      <c r="E31" s="236"/>
      <c r="F31" s="236"/>
      <c r="G31" s="236"/>
      <c r="H31" s="236"/>
      <c r="I31" s="236"/>
      <c r="J31" s="236"/>
      <c r="K31" s="236"/>
      <c r="L31" s="238"/>
      <c r="M31" s="239"/>
      <c r="N31" s="263"/>
      <c r="O31" s="264"/>
      <c r="Q31" s="430" t="s">
        <v>181</v>
      </c>
    </row>
    <row r="32" spans="1:17" ht="30" customHeight="1">
      <c r="A32" s="209" t="str">
        <f>+P34</f>
        <v>00</v>
      </c>
      <c r="B32" s="241">
        <f>IF(A32="00","",VLOOKUP(A:A,FICHE,11,0))</f>
      </c>
      <c r="C32" s="211"/>
      <c r="D32" s="242" t="s">
        <v>166</v>
      </c>
      <c r="E32" s="243"/>
      <c r="F32" s="244"/>
      <c r="G32" s="429" t="s">
        <v>171</v>
      </c>
      <c r="H32" s="424">
        <f>IF(A32="00","",VLOOKUP(A:A,FICHE,4,0))</f>
      </c>
      <c r="I32" s="424"/>
      <c r="J32" s="424"/>
      <c r="K32" s="424"/>
      <c r="L32" s="245">
        <f>IF(A32="00","",CONCATENATE("ligne       ",VLOOKUP(A:A,FICHE,1,0)))</f>
      </c>
      <c r="M32" s="246"/>
      <c r="N32" s="251"/>
      <c r="O32" s="251"/>
      <c r="Q32" s="430"/>
    </row>
    <row r="33" spans="1:17" ht="30" customHeight="1">
      <c r="A33" s="209" t="str">
        <f>A32</f>
        <v>00</v>
      </c>
      <c r="B33" s="250"/>
      <c r="C33" s="222"/>
      <c r="D33" s="425">
        <f>+B32</f>
      </c>
      <c r="E33" s="425"/>
      <c r="F33" s="425"/>
      <c r="G33" s="429"/>
      <c r="H33" s="426">
        <f>IF(A32="00","",VLOOKUP(A:A,FICHE,3,0))</f>
      </c>
      <c r="I33" s="426"/>
      <c r="J33" s="427">
        <f>VLOOKUP(A:A,FICHE,8,0)</f>
        <v>0</v>
      </c>
      <c r="K33" s="427"/>
      <c r="L33" s="223" t="s">
        <v>173</v>
      </c>
      <c r="M33" s="224"/>
      <c r="N33" s="263"/>
      <c r="O33" s="257" t="s">
        <v>175</v>
      </c>
      <c r="Q33" s="265"/>
    </row>
    <row r="34" spans="1:17" ht="30" customHeight="1">
      <c r="A34" s="209" t="str">
        <f>A33</f>
        <v>00</v>
      </c>
      <c r="B34" s="293" t="str">
        <f ca="1">CONCATENATE(IF(MONTH(TODAY())&lt;8,"PRINTEMPS","AUTOMNE"),"  ",YEAR(TODAY()))</f>
        <v>PRINTEMPS  2024</v>
      </c>
      <c r="C34" s="222"/>
      <c r="D34" s="425"/>
      <c r="E34" s="425"/>
      <c r="F34" s="425"/>
      <c r="G34" s="252">
        <f>IF(A32="00","",VLOOKUP(A:A,FICHE,1,0))</f>
      </c>
      <c r="H34" s="428">
        <f>VLOOKUP(A:A,FICHE,6,0)</f>
        <v>0</v>
      </c>
      <c r="I34" s="428"/>
      <c r="J34" s="427"/>
      <c r="K34" s="427"/>
      <c r="L34" s="215"/>
      <c r="M34" s="216"/>
      <c r="N34" s="262" t="s">
        <v>182</v>
      </c>
      <c r="O34" s="248"/>
      <c r="P34" s="249" t="str">
        <f>IF(ISBLANK(O34),"00",IF(O34&lt;10,CONCATENATE("0",O34),CONCATENATE(O34)))</f>
        <v>00</v>
      </c>
      <c r="Q34" s="208"/>
    </row>
    <row r="35" spans="1:15" ht="9.75" customHeight="1">
      <c r="A35" s="229"/>
      <c r="B35" s="230"/>
      <c r="C35" s="253"/>
      <c r="D35" s="231"/>
      <c r="E35" s="253"/>
      <c r="F35" s="253"/>
      <c r="G35" s="253"/>
      <c r="H35" s="253"/>
      <c r="I35" s="230"/>
      <c r="J35" s="230"/>
      <c r="K35" s="230"/>
      <c r="L35" s="232"/>
      <c r="M35" s="233"/>
      <c r="N35" s="263"/>
      <c r="O35" s="264"/>
    </row>
    <row r="36" spans="1:15" ht="9.75" customHeight="1">
      <c r="A36" s="235"/>
      <c r="B36" s="236"/>
      <c r="C36" s="236"/>
      <c r="D36" s="237"/>
      <c r="E36" s="236"/>
      <c r="F36" s="236"/>
      <c r="G36" s="236"/>
      <c r="H36" s="236"/>
      <c r="I36" s="236"/>
      <c r="J36" s="236"/>
      <c r="K36" s="236"/>
      <c r="L36" s="238"/>
      <c r="M36" s="239"/>
      <c r="N36" s="263"/>
      <c r="O36" s="264"/>
    </row>
    <row r="37" spans="1:15" ht="30" customHeight="1">
      <c r="A37" s="209" t="str">
        <f>+P39</f>
        <v>00</v>
      </c>
      <c r="B37" s="241">
        <f>IF(A37="00","",VLOOKUP(A:A,FICHE,11,0))</f>
      </c>
      <c r="C37" s="211"/>
      <c r="D37" s="242" t="s">
        <v>166</v>
      </c>
      <c r="E37" s="243"/>
      <c r="F37" s="244"/>
      <c r="G37" s="431" t="s">
        <v>171</v>
      </c>
      <c r="H37" s="424">
        <f>IF(A37="00","",VLOOKUP(A:A,FICHE,4,0))</f>
      </c>
      <c r="I37" s="424"/>
      <c r="J37" s="424"/>
      <c r="K37" s="424"/>
      <c r="L37" s="245">
        <f>IF(A37="00","",CONCATENATE("ligne       ",VLOOKUP(A:A,FICHE,1,0)))</f>
      </c>
      <c r="M37" s="246"/>
      <c r="N37" s="251"/>
      <c r="O37" s="251"/>
    </row>
    <row r="38" spans="1:15" ht="30" customHeight="1">
      <c r="A38" s="209" t="str">
        <f>A37</f>
        <v>00</v>
      </c>
      <c r="B38" s="250"/>
      <c r="C38" s="222"/>
      <c r="D38" s="425">
        <f>+B37</f>
      </c>
      <c r="E38" s="425"/>
      <c r="F38" s="425"/>
      <c r="G38" s="431"/>
      <c r="H38" s="426">
        <f>IF(A37="00","",VLOOKUP(A:A,FICHE,3,0))</f>
      </c>
      <c r="I38" s="426"/>
      <c r="J38" s="427">
        <f>VLOOKUP(A:A,FICHE,8,0)</f>
        <v>0</v>
      </c>
      <c r="K38" s="427"/>
      <c r="L38" s="223" t="s">
        <v>173</v>
      </c>
      <c r="M38" s="224"/>
      <c r="N38" s="263"/>
      <c r="O38" s="257" t="s">
        <v>175</v>
      </c>
    </row>
    <row r="39" spans="1:247" ht="30" customHeight="1">
      <c r="A39" s="209" t="str">
        <f>A38</f>
        <v>00</v>
      </c>
      <c r="B39" s="293" t="str">
        <f ca="1">CONCATENATE(IF(MONTH(TODAY())&lt;8,"PRINTEMPS","AUTOMNE"),"  ",YEAR(TODAY()))</f>
        <v>PRINTEMPS  2024</v>
      </c>
      <c r="C39" s="222"/>
      <c r="D39" s="425"/>
      <c r="E39" s="425"/>
      <c r="F39" s="425"/>
      <c r="G39" s="252">
        <f>IF(A37="00","",VLOOKUP(A:A,FICHE,1,0))</f>
      </c>
      <c r="H39" s="428">
        <f>VLOOKUP(A:A,FICHE,6,0)</f>
        <v>0</v>
      </c>
      <c r="I39" s="428"/>
      <c r="J39" s="427"/>
      <c r="K39" s="427"/>
      <c r="L39" s="215"/>
      <c r="M39" s="216"/>
      <c r="N39" s="262" t="s">
        <v>183</v>
      </c>
      <c r="O39" s="248"/>
      <c r="P39" s="249" t="str">
        <f>IF(ISBLANK(O39),"00",IF(O39&lt;10,CONCATENATE("0",O39),CONCATENATE(O39)))</f>
        <v>00</v>
      </c>
      <c r="IM39"/>
    </row>
    <row r="40" spans="1:247" ht="9.75" customHeight="1">
      <c r="A40" s="229"/>
      <c r="B40" s="230"/>
      <c r="C40" s="253"/>
      <c r="D40" s="231"/>
      <c r="E40" s="253"/>
      <c r="F40" s="253"/>
      <c r="G40" s="253"/>
      <c r="H40" s="253"/>
      <c r="I40" s="230"/>
      <c r="J40" s="230"/>
      <c r="K40" s="230"/>
      <c r="L40" s="232"/>
      <c r="M40" s="233"/>
      <c r="IM40"/>
    </row>
    <row r="41" ht="14.25" customHeight="1">
      <c r="IM41"/>
    </row>
    <row r="42" ht="14.25" customHeight="1">
      <c r="IM42"/>
    </row>
    <row r="43" ht="14.25" customHeight="1">
      <c r="IM43"/>
    </row>
    <row r="44" ht="14.25" customHeight="1">
      <c r="IM44"/>
    </row>
    <row r="45" ht="14.25" customHeight="1">
      <c r="IM45"/>
    </row>
    <row r="46" ht="14.25" customHeight="1">
      <c r="IM46"/>
    </row>
    <row r="47" ht="14.25" customHeight="1">
      <c r="IM47"/>
    </row>
    <row r="48" ht="14.25" customHeight="1">
      <c r="IM48"/>
    </row>
    <row r="49" ht="14.25" customHeight="1">
      <c r="IM49"/>
    </row>
    <row r="50" ht="14.25" customHeight="1">
      <c r="IM50"/>
    </row>
    <row r="51" ht="14.25" customHeight="1">
      <c r="IM51"/>
    </row>
    <row r="52" ht="14.25" customHeight="1">
      <c r="IM52"/>
    </row>
    <row r="53" ht="14.25" customHeight="1">
      <c r="IM53"/>
    </row>
    <row r="54" ht="14.25" customHeight="1">
      <c r="IM54"/>
    </row>
    <row r="55" ht="14.25" customHeight="1">
      <c r="Q55" s="268"/>
    </row>
    <row r="56" ht="14.25" customHeight="1">
      <c r="Q56" s="268"/>
    </row>
    <row r="57" ht="14.25" customHeight="1">
      <c r="Q57" s="268"/>
    </row>
    <row r="58" ht="14.25" customHeight="1">
      <c r="Q58" s="268"/>
    </row>
    <row r="59" ht="14.25" customHeight="1">
      <c r="Q59" s="268"/>
    </row>
  </sheetData>
  <sheetProtection password="EDE1" sheet="1" objects="1" scenarios="1"/>
  <mergeCells count="52">
    <mergeCell ref="G37:G38"/>
    <mergeCell ref="H37:K37"/>
    <mergeCell ref="D38:F39"/>
    <mergeCell ref="H38:I38"/>
    <mergeCell ref="J38:K39"/>
    <mergeCell ref="H39:I39"/>
    <mergeCell ref="Q31:Q32"/>
    <mergeCell ref="G32:G33"/>
    <mergeCell ref="H32:K32"/>
    <mergeCell ref="D33:F34"/>
    <mergeCell ref="H33:I33"/>
    <mergeCell ref="J33:K34"/>
    <mergeCell ref="H34:I34"/>
    <mergeCell ref="G27:G28"/>
    <mergeCell ref="H27:K27"/>
    <mergeCell ref="D28:F29"/>
    <mergeCell ref="H28:I28"/>
    <mergeCell ref="J28:K29"/>
    <mergeCell ref="H29:I29"/>
    <mergeCell ref="G22:G23"/>
    <mergeCell ref="H22:K22"/>
    <mergeCell ref="D23:F24"/>
    <mergeCell ref="H23:I23"/>
    <mergeCell ref="J23:K24"/>
    <mergeCell ref="H24:I24"/>
    <mergeCell ref="G17:G18"/>
    <mergeCell ref="H17:K17"/>
    <mergeCell ref="D18:F19"/>
    <mergeCell ref="H18:I18"/>
    <mergeCell ref="J18:K19"/>
    <mergeCell ref="H19:I19"/>
    <mergeCell ref="G12:G13"/>
    <mergeCell ref="H12:K12"/>
    <mergeCell ref="D13:F14"/>
    <mergeCell ref="H13:I13"/>
    <mergeCell ref="J13:K14"/>
    <mergeCell ref="H14:I14"/>
    <mergeCell ref="P5:P6"/>
    <mergeCell ref="G7:G8"/>
    <mergeCell ref="H7:K7"/>
    <mergeCell ref="D8:F9"/>
    <mergeCell ref="H8:I8"/>
    <mergeCell ref="J8:K9"/>
    <mergeCell ref="H9:I9"/>
    <mergeCell ref="D1:K1"/>
    <mergeCell ref="O1:O2"/>
    <mergeCell ref="G2:G3"/>
    <mergeCell ref="H2:K2"/>
    <mergeCell ref="D3:F4"/>
    <mergeCell ref="H3:I3"/>
    <mergeCell ref="J3:K4"/>
    <mergeCell ref="H4:I4"/>
  </mergeCells>
  <conditionalFormatting sqref="C2:C9 G9:H9">
    <cfRule type="cellIs" priority="1" dxfId="108" operator="equal" stopIfTrue="1">
      <formula>0</formula>
    </cfRule>
  </conditionalFormatting>
  <conditionalFormatting sqref="G7">
    <cfRule type="cellIs" priority="2" dxfId="108" operator="equal" stopIfTrue="1">
      <formula>0</formula>
    </cfRule>
  </conditionalFormatting>
  <conditionalFormatting sqref="J8">
    <cfRule type="cellIs" priority="3" dxfId="113" operator="equal" stopIfTrue="1">
      <formula>0</formula>
    </cfRule>
  </conditionalFormatting>
  <conditionalFormatting sqref="H7">
    <cfRule type="cellIs" priority="4" dxfId="114" operator="lessThan" stopIfTrue="1">
      <formula>0.5</formula>
    </cfRule>
  </conditionalFormatting>
  <conditionalFormatting sqref="G32">
    <cfRule type="cellIs" priority="5" dxfId="108" operator="equal" stopIfTrue="1">
      <formula>0</formula>
    </cfRule>
  </conditionalFormatting>
  <conditionalFormatting sqref="C13:C14 H14">
    <cfRule type="cellIs" priority="6" dxfId="108" operator="equal" stopIfTrue="1">
      <formula>0</formula>
    </cfRule>
  </conditionalFormatting>
  <conditionalFormatting sqref="C12">
    <cfRule type="cellIs" priority="7" dxfId="108" operator="equal" stopIfTrue="1">
      <formula>0</formula>
    </cfRule>
    <cfRule type="cellIs" priority="8" dxfId="108" operator="lessThan" stopIfTrue="1">
      <formula>99</formula>
    </cfRule>
  </conditionalFormatting>
  <conditionalFormatting sqref="J13">
    <cfRule type="cellIs" priority="9" dxfId="113" operator="equal" stopIfTrue="1">
      <formula>0</formula>
    </cfRule>
  </conditionalFormatting>
  <conditionalFormatting sqref="H12">
    <cfRule type="cellIs" priority="10" dxfId="114" operator="lessThan" stopIfTrue="1">
      <formula>0.5</formula>
    </cfRule>
  </conditionalFormatting>
  <conditionalFormatting sqref="C18:C19 H19">
    <cfRule type="cellIs" priority="11" dxfId="108" operator="equal" stopIfTrue="1">
      <formula>0</formula>
    </cfRule>
  </conditionalFormatting>
  <conditionalFormatting sqref="C17">
    <cfRule type="cellIs" priority="12" dxfId="108" operator="equal" stopIfTrue="1">
      <formula>0</formula>
    </cfRule>
    <cfRule type="cellIs" priority="13" dxfId="108" operator="lessThan" stopIfTrue="1">
      <formula>99</formula>
    </cfRule>
  </conditionalFormatting>
  <conditionalFormatting sqref="J18">
    <cfRule type="cellIs" priority="14" dxfId="113" operator="equal" stopIfTrue="1">
      <formula>0</formula>
    </cfRule>
  </conditionalFormatting>
  <conditionalFormatting sqref="H17">
    <cfRule type="cellIs" priority="15" dxfId="114" operator="lessThan" stopIfTrue="1">
      <formula>0.5</formula>
    </cfRule>
  </conditionalFormatting>
  <conditionalFormatting sqref="C23:C24 H24">
    <cfRule type="cellIs" priority="16" dxfId="108" operator="equal" stopIfTrue="1">
      <formula>0</formula>
    </cfRule>
  </conditionalFormatting>
  <conditionalFormatting sqref="C22">
    <cfRule type="cellIs" priority="17" dxfId="108" operator="equal" stopIfTrue="1">
      <formula>0</formula>
    </cfRule>
    <cfRule type="cellIs" priority="18" dxfId="108" operator="lessThan" stopIfTrue="1">
      <formula>99</formula>
    </cfRule>
  </conditionalFormatting>
  <conditionalFormatting sqref="J23">
    <cfRule type="cellIs" priority="19" dxfId="113" operator="equal" stopIfTrue="1">
      <formula>0</formula>
    </cfRule>
  </conditionalFormatting>
  <conditionalFormatting sqref="H22">
    <cfRule type="cellIs" priority="20" dxfId="114" operator="lessThan" stopIfTrue="1">
      <formula>0.5</formula>
    </cfRule>
  </conditionalFormatting>
  <conditionalFormatting sqref="C28:C29 H29">
    <cfRule type="cellIs" priority="21" dxfId="108" operator="equal" stopIfTrue="1">
      <formula>0</formula>
    </cfRule>
  </conditionalFormatting>
  <conditionalFormatting sqref="C27">
    <cfRule type="cellIs" priority="22" dxfId="108" operator="equal" stopIfTrue="1">
      <formula>0</formula>
    </cfRule>
    <cfRule type="cellIs" priority="23" dxfId="108" operator="lessThan" stopIfTrue="1">
      <formula>99</formula>
    </cfRule>
  </conditionalFormatting>
  <conditionalFormatting sqref="J28">
    <cfRule type="cellIs" priority="24" dxfId="113" operator="equal" stopIfTrue="1">
      <formula>0</formula>
    </cfRule>
  </conditionalFormatting>
  <conditionalFormatting sqref="H27">
    <cfRule type="cellIs" priority="25" dxfId="114" operator="lessThan" stopIfTrue="1">
      <formula>0.5</formula>
    </cfRule>
  </conditionalFormatting>
  <conditionalFormatting sqref="C33:C34 H34">
    <cfRule type="cellIs" priority="26" dxfId="108" operator="equal" stopIfTrue="1">
      <formula>0</formula>
    </cfRule>
  </conditionalFormatting>
  <conditionalFormatting sqref="C32">
    <cfRule type="cellIs" priority="27" dxfId="108" operator="equal" stopIfTrue="1">
      <formula>0</formula>
    </cfRule>
    <cfRule type="cellIs" priority="28" dxfId="108" operator="lessThan" stopIfTrue="1">
      <formula>99</formula>
    </cfRule>
  </conditionalFormatting>
  <conditionalFormatting sqref="J33">
    <cfRule type="cellIs" priority="29" dxfId="113" operator="equal" stopIfTrue="1">
      <formula>0</formula>
    </cfRule>
  </conditionalFormatting>
  <conditionalFormatting sqref="H32">
    <cfRule type="cellIs" priority="30" dxfId="114" operator="lessThan" stopIfTrue="1">
      <formula>0.5</formula>
    </cfRule>
  </conditionalFormatting>
  <conditionalFormatting sqref="C38:C39 H39">
    <cfRule type="cellIs" priority="31" dxfId="108" operator="equal" stopIfTrue="1">
      <formula>0</formula>
    </cfRule>
  </conditionalFormatting>
  <conditionalFormatting sqref="C37">
    <cfRule type="cellIs" priority="32" dxfId="108" operator="equal" stopIfTrue="1">
      <formula>0</formula>
    </cfRule>
    <cfRule type="cellIs" priority="33" dxfId="108" operator="lessThan" stopIfTrue="1">
      <formula>99</formula>
    </cfRule>
  </conditionalFormatting>
  <conditionalFormatting sqref="G37">
    <cfRule type="cellIs" priority="34" dxfId="108" operator="equal" stopIfTrue="1">
      <formula>0</formula>
    </cfRule>
  </conditionalFormatting>
  <conditionalFormatting sqref="J38">
    <cfRule type="cellIs" priority="35" dxfId="113" operator="equal" stopIfTrue="1">
      <formula>0</formula>
    </cfRule>
  </conditionalFormatting>
  <conditionalFormatting sqref="H37">
    <cfRule type="cellIs" priority="36" dxfId="114" operator="lessThan" stopIfTrue="1">
      <formula>0.5</formula>
    </cfRule>
  </conditionalFormatting>
  <conditionalFormatting sqref="G4:H4">
    <cfRule type="cellIs" priority="37" dxfId="108" operator="equal" stopIfTrue="1">
      <formula>0</formula>
    </cfRule>
  </conditionalFormatting>
  <conditionalFormatting sqref="G2">
    <cfRule type="cellIs" priority="38" dxfId="108" operator="equal" stopIfTrue="1">
      <formula>0</formula>
    </cfRule>
  </conditionalFormatting>
  <conditionalFormatting sqref="J3">
    <cfRule type="cellIs" priority="39" dxfId="113" operator="equal" stopIfTrue="1">
      <formula>0</formula>
    </cfRule>
  </conditionalFormatting>
  <conditionalFormatting sqref="H2">
    <cfRule type="cellIs" priority="40" dxfId="114" operator="lessThan" stopIfTrue="1">
      <formula>0.5</formula>
    </cfRule>
  </conditionalFormatting>
  <conditionalFormatting sqref="G12">
    <cfRule type="cellIs" priority="41" dxfId="108" operator="equal" stopIfTrue="1">
      <formula>0</formula>
    </cfRule>
  </conditionalFormatting>
  <conditionalFormatting sqref="G17">
    <cfRule type="cellIs" priority="42" dxfId="108" operator="equal" stopIfTrue="1">
      <formula>0</formula>
    </cfRule>
  </conditionalFormatting>
  <conditionalFormatting sqref="G22">
    <cfRule type="cellIs" priority="43" dxfId="108" operator="equal" stopIfTrue="1">
      <formula>0</formula>
    </cfRule>
  </conditionalFormatting>
  <conditionalFormatting sqref="G27">
    <cfRule type="cellIs" priority="44" dxfId="108" operator="equal" stopIfTrue="1">
      <formula>0</formula>
    </cfRule>
  </conditionalFormatting>
  <conditionalFormatting sqref="G14">
    <cfRule type="cellIs" priority="45" dxfId="108" operator="equal" stopIfTrue="1">
      <formula>0</formula>
    </cfRule>
  </conditionalFormatting>
  <conditionalFormatting sqref="G39">
    <cfRule type="cellIs" priority="46" dxfId="108" operator="equal" stopIfTrue="1">
      <formula>0</formula>
    </cfRule>
  </conditionalFormatting>
  <conditionalFormatting sqref="G19">
    <cfRule type="cellIs" priority="47" dxfId="108" operator="equal" stopIfTrue="1">
      <formula>0</formula>
    </cfRule>
  </conditionalFormatting>
  <conditionalFormatting sqref="G24">
    <cfRule type="cellIs" priority="48" dxfId="108" operator="equal" stopIfTrue="1">
      <formula>0</formula>
    </cfRule>
  </conditionalFormatting>
  <conditionalFormatting sqref="G29">
    <cfRule type="cellIs" priority="49" dxfId="108" operator="equal" stopIfTrue="1">
      <formula>0</formula>
    </cfRule>
  </conditionalFormatting>
  <conditionalFormatting sqref="G34">
    <cfRule type="cellIs" priority="50" dxfId="108" operator="equal" stopIfTrue="1">
      <formula>0</formula>
    </cfRule>
  </conditionalFormatting>
  <conditionalFormatting sqref="B13">
    <cfRule type="cellIs" priority="51" dxfId="108" operator="equal" stopIfTrue="1">
      <formula>0</formula>
    </cfRule>
    <cfRule type="cellIs" priority="52" dxfId="115" operator="lessThan" stopIfTrue="1">
      <formula>99</formula>
    </cfRule>
  </conditionalFormatting>
  <conditionalFormatting sqref="B13">
    <cfRule type="cellIs" priority="53" dxfId="116" operator="equal" stopIfTrue="1">
      <formula>"ART. INEXISTANT"</formula>
    </cfRule>
  </conditionalFormatting>
  <conditionalFormatting sqref="B18">
    <cfRule type="cellIs" priority="54" dxfId="108" operator="equal" stopIfTrue="1">
      <formula>0</formula>
    </cfRule>
    <cfRule type="cellIs" priority="55" dxfId="115" operator="lessThan" stopIfTrue="1">
      <formula>99</formula>
    </cfRule>
  </conditionalFormatting>
  <conditionalFormatting sqref="B18">
    <cfRule type="cellIs" priority="56" dxfId="116" operator="equal" stopIfTrue="1">
      <formula>"ART. INEXISTANT"</formula>
    </cfRule>
  </conditionalFormatting>
  <conditionalFormatting sqref="B23">
    <cfRule type="cellIs" priority="57" dxfId="108" operator="equal" stopIfTrue="1">
      <formula>0</formula>
    </cfRule>
    <cfRule type="cellIs" priority="58" dxfId="115" operator="lessThan" stopIfTrue="1">
      <formula>99</formula>
    </cfRule>
  </conditionalFormatting>
  <conditionalFormatting sqref="B23">
    <cfRule type="cellIs" priority="59" dxfId="116" operator="equal" stopIfTrue="1">
      <formula>"ART. INEXISTANT"</formula>
    </cfRule>
  </conditionalFormatting>
  <conditionalFormatting sqref="B28">
    <cfRule type="cellIs" priority="60" dxfId="108" operator="equal" stopIfTrue="1">
      <formula>0</formula>
    </cfRule>
    <cfRule type="cellIs" priority="61" dxfId="115" operator="lessThan" stopIfTrue="1">
      <formula>99</formula>
    </cfRule>
  </conditionalFormatting>
  <conditionalFormatting sqref="B28">
    <cfRule type="cellIs" priority="62" dxfId="116" operator="equal" stopIfTrue="1">
      <formula>"ART. INEXISTANT"</formula>
    </cfRule>
  </conditionalFormatting>
  <conditionalFormatting sqref="B33">
    <cfRule type="cellIs" priority="63" dxfId="108" operator="equal" stopIfTrue="1">
      <formula>0</formula>
    </cfRule>
    <cfRule type="cellIs" priority="64" dxfId="115" operator="lessThan" stopIfTrue="1">
      <formula>99</formula>
    </cfRule>
  </conditionalFormatting>
  <conditionalFormatting sqref="B33">
    <cfRule type="cellIs" priority="65" dxfId="116" operator="equal" stopIfTrue="1">
      <formula>"ART. INEXISTANT"</formula>
    </cfRule>
  </conditionalFormatting>
  <conditionalFormatting sqref="B38">
    <cfRule type="cellIs" priority="66" dxfId="108" operator="equal" stopIfTrue="1">
      <formula>0</formula>
    </cfRule>
    <cfRule type="cellIs" priority="67" dxfId="115" operator="lessThan" stopIfTrue="1">
      <formula>99</formula>
    </cfRule>
  </conditionalFormatting>
  <conditionalFormatting sqref="B38">
    <cfRule type="cellIs" priority="68" dxfId="116" operator="equal" stopIfTrue="1">
      <formula>"ART. INEXISTANT"</formula>
    </cfRule>
  </conditionalFormatting>
  <conditionalFormatting sqref="C2:C8">
    <cfRule type="cellIs" priority="69" dxfId="108" operator="equal" stopIfTrue="1">
      <formula>0</formula>
    </cfRule>
  </conditionalFormatting>
  <conditionalFormatting sqref="C8">
    <cfRule type="cellIs" priority="70" dxfId="108" operator="equal" stopIfTrue="1">
      <formula>0</formula>
    </cfRule>
  </conditionalFormatting>
  <conditionalFormatting sqref="C7">
    <cfRule type="cellIs" priority="71" dxfId="108" operator="equal" stopIfTrue="1">
      <formula>0</formula>
    </cfRule>
    <cfRule type="cellIs" priority="72" dxfId="108" operator="lessThan" stopIfTrue="1">
      <formula>99</formula>
    </cfRule>
  </conditionalFormatting>
  <conditionalFormatting sqref="C3:C4">
    <cfRule type="cellIs" priority="73" dxfId="108" operator="equal" stopIfTrue="1">
      <formula>0</formula>
    </cfRule>
  </conditionalFormatting>
  <conditionalFormatting sqref="C2">
    <cfRule type="cellIs" priority="74" dxfId="108" operator="equal" stopIfTrue="1">
      <formula>0</formula>
    </cfRule>
    <cfRule type="cellIs" priority="75" dxfId="108" operator="lessThan" stopIfTrue="1">
      <formula>99</formula>
    </cfRule>
  </conditionalFormatting>
  <conditionalFormatting sqref="B8">
    <cfRule type="cellIs" priority="76" dxfId="108" operator="equal" stopIfTrue="1">
      <formula>0</formula>
    </cfRule>
    <cfRule type="cellIs" priority="77" dxfId="115" operator="lessThan" stopIfTrue="1">
      <formula>99</formula>
    </cfRule>
  </conditionalFormatting>
  <conditionalFormatting sqref="B8">
    <cfRule type="cellIs" priority="78" dxfId="116" operator="equal" stopIfTrue="1">
      <formula>"ART. INEXISTANT"</formula>
    </cfRule>
  </conditionalFormatting>
  <conditionalFormatting sqref="B3">
    <cfRule type="cellIs" priority="79" dxfId="108" operator="equal" stopIfTrue="1">
      <formula>0</formula>
    </cfRule>
    <cfRule type="cellIs" priority="80" dxfId="115" operator="lessThan" stopIfTrue="1">
      <formula>99</formula>
    </cfRule>
  </conditionalFormatting>
  <conditionalFormatting sqref="B3">
    <cfRule type="cellIs" priority="81" dxfId="116" operator="equal" stopIfTrue="1">
      <formula>"ART. INEXISTANT"</formula>
    </cfRule>
  </conditionalFormatting>
  <conditionalFormatting sqref="O24">
    <cfRule type="cellIs" priority="82" dxfId="117" operator="equal" stopIfTrue="1">
      <formula>""</formula>
    </cfRule>
  </conditionalFormatting>
  <conditionalFormatting sqref="O29">
    <cfRule type="cellIs" priority="83" dxfId="117" operator="equal" stopIfTrue="1">
      <formula>""</formula>
    </cfRule>
  </conditionalFormatting>
  <conditionalFormatting sqref="O34">
    <cfRule type="cellIs" priority="84" dxfId="117" operator="equal" stopIfTrue="1">
      <formula>""</formula>
    </cfRule>
  </conditionalFormatting>
  <conditionalFormatting sqref="O39">
    <cfRule type="cellIs" priority="85" dxfId="117" operator="equal" stopIfTrue="1">
      <formula>""</formula>
    </cfRule>
  </conditionalFormatting>
  <conditionalFormatting sqref="O14">
    <cfRule type="cellIs" priority="86" dxfId="117" operator="equal" stopIfTrue="1">
      <formula>""</formula>
    </cfRule>
  </conditionalFormatting>
  <conditionalFormatting sqref="O7">
    <cfRule type="cellIs" priority="87" dxfId="117" operator="equal" stopIfTrue="1">
      <formula>""</formula>
    </cfRule>
  </conditionalFormatting>
  <conditionalFormatting sqref="O19">
    <cfRule type="cellIs" priority="88" dxfId="117" operator="equal" stopIfTrue="1">
      <formula>""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63"/>
  <sheetViews>
    <sheetView zoomScale="95" zoomScaleNormal="95" zoomScalePageLayoutView="0" workbookViewId="0" topLeftCell="A16">
      <selection activeCell="F29" sqref="F29"/>
    </sheetView>
  </sheetViews>
  <sheetFormatPr defaultColWidth="12.00390625" defaultRowHeight="14.25" customHeight="1"/>
  <cols>
    <col min="1" max="1" width="12.00390625" style="61" customWidth="1"/>
    <col min="2" max="2" width="6.57421875" style="61" customWidth="1"/>
    <col min="3" max="3" width="36.00390625" style="61" customWidth="1"/>
    <col min="4" max="4" width="5.8515625" style="61" customWidth="1"/>
    <col min="5" max="5" width="7.7109375" style="61" customWidth="1"/>
    <col min="6" max="6" width="34.140625" style="61" customWidth="1"/>
    <col min="7" max="8" width="12.421875" style="61" customWidth="1"/>
    <col min="9" max="11" width="12.00390625" style="61" customWidth="1"/>
    <col min="12" max="12" width="12.00390625" style="269" customWidth="1"/>
    <col min="13" max="13" width="12.00390625" style="61" customWidth="1"/>
    <col min="14" max="14" width="12.00390625" style="337" customWidth="1"/>
    <col min="15" max="15" width="10.140625" style="270" customWidth="1"/>
    <col min="16" max="16" width="43.7109375" style="298" customWidth="1"/>
    <col min="17" max="17" width="9.8515625" style="61" customWidth="1"/>
    <col min="18" max="18" width="32.28125" style="61" customWidth="1"/>
    <col min="19" max="19" width="4.140625" style="61" customWidth="1"/>
    <col min="20" max="21" width="12.00390625" style="61" customWidth="1"/>
    <col min="22" max="22" width="22.7109375" style="61" customWidth="1"/>
    <col min="23" max="16384" width="12.00390625" style="61" customWidth="1"/>
  </cols>
  <sheetData>
    <row r="1" spans="13:21" ht="16.5" customHeight="1">
      <c r="M1" s="313" t="s">
        <v>488</v>
      </c>
      <c r="N1" s="311"/>
      <c r="O1" s="312"/>
      <c r="P1" s="313"/>
      <c r="Q1" s="314"/>
      <c r="R1" s="340" t="s">
        <v>536</v>
      </c>
      <c r="U1" s="271" t="s">
        <v>184</v>
      </c>
    </row>
    <row r="2" spans="3:22" ht="16.5" customHeight="1" thickBot="1">
      <c r="C2" s="271" t="s">
        <v>185</v>
      </c>
      <c r="I2" s="271" t="s">
        <v>186</v>
      </c>
      <c r="L2" s="272" t="s">
        <v>187</v>
      </c>
      <c r="M2" s="337" t="s">
        <v>486</v>
      </c>
      <c r="O2" s="273"/>
      <c r="P2" s="299" t="s">
        <v>188</v>
      </c>
      <c r="R2" s="308" t="s">
        <v>504</v>
      </c>
      <c r="U2" s="271"/>
      <c r="V2" s="274" t="s">
        <v>189</v>
      </c>
    </row>
    <row r="3" spans="3:23" ht="14.25" customHeight="1" thickBot="1">
      <c r="C3" s="274" t="s">
        <v>480</v>
      </c>
      <c r="M3" s="337"/>
      <c r="N3" s="336" t="s">
        <v>14</v>
      </c>
      <c r="O3" s="275">
        <v>101</v>
      </c>
      <c r="P3" s="300" t="s">
        <v>190</v>
      </c>
      <c r="Q3" s="269">
        <f>O4-O3</f>
        <v>1</v>
      </c>
      <c r="R3" s="308"/>
      <c r="S3" s="274"/>
      <c r="U3" s="276">
        <v>26120</v>
      </c>
      <c r="V3" s="277" t="s">
        <v>223</v>
      </c>
      <c r="W3" s="276">
        <v>26120</v>
      </c>
    </row>
    <row r="4" spans="2:23" ht="15.75" customHeight="1">
      <c r="B4" s="278" t="s">
        <v>92</v>
      </c>
      <c r="C4" s="279" t="s">
        <v>66</v>
      </c>
      <c r="D4" s="278" t="s">
        <v>92</v>
      </c>
      <c r="F4" s="279" t="s">
        <v>66</v>
      </c>
      <c r="G4" s="278" t="s">
        <v>92</v>
      </c>
      <c r="I4" s="280" t="s">
        <v>21</v>
      </c>
      <c r="J4" s="277">
        <v>5</v>
      </c>
      <c r="L4" s="269" t="s">
        <v>92</v>
      </c>
      <c r="M4" s="274">
        <f>LEN(P3)</f>
        <v>14</v>
      </c>
      <c r="N4" s="336"/>
      <c r="O4" s="304">
        <v>102</v>
      </c>
      <c r="P4" s="300" t="s">
        <v>474</v>
      </c>
      <c r="Q4" s="269">
        <f aca="true" t="shared" si="0" ref="Q4:Q67">O5-O4</f>
        <v>1</v>
      </c>
      <c r="R4" s="61" t="str">
        <f aca="true" t="shared" si="1" ref="R4:R67">VLOOKUP(RIGHT(O$1:O$65536,2),B$1:C$65536,2,FALSE)</f>
        <v>Babygros</v>
      </c>
      <c r="U4" s="276">
        <v>26120</v>
      </c>
      <c r="V4" s="277" t="s">
        <v>291</v>
      </c>
      <c r="W4" s="276">
        <v>26120</v>
      </c>
    </row>
    <row r="5" spans="2:23" ht="15.75" customHeight="1">
      <c r="B5" s="278" t="s">
        <v>227</v>
      </c>
      <c r="C5" s="288" t="s">
        <v>522</v>
      </c>
      <c r="D5" s="278" t="s">
        <v>227</v>
      </c>
      <c r="F5" s="288" t="s">
        <v>522</v>
      </c>
      <c r="G5" s="278" t="s">
        <v>227</v>
      </c>
      <c r="I5" s="274" t="s">
        <v>17</v>
      </c>
      <c r="J5" s="61">
        <v>4</v>
      </c>
      <c r="L5" s="283" t="s">
        <v>123</v>
      </c>
      <c r="M5" s="274">
        <f aca="true" t="shared" si="2" ref="M5:M68">LEN(P4)</f>
        <v>1</v>
      </c>
      <c r="N5" s="336"/>
      <c r="O5" s="281">
        <v>103</v>
      </c>
      <c r="P5" s="300" t="s">
        <v>196</v>
      </c>
      <c r="Q5" s="269">
        <f t="shared" si="0"/>
        <v>1</v>
      </c>
      <c r="R5" s="61" t="str">
        <f t="shared" si="1"/>
        <v>bas jogging</v>
      </c>
      <c r="U5" s="276">
        <v>26000</v>
      </c>
      <c r="V5" s="277" t="s">
        <v>327</v>
      </c>
      <c r="W5" s="276">
        <v>26000</v>
      </c>
    </row>
    <row r="6" spans="2:23" ht="15.75" customHeight="1">
      <c r="B6" s="278" t="s">
        <v>195</v>
      </c>
      <c r="C6" s="282" t="s">
        <v>70</v>
      </c>
      <c r="D6" s="278" t="s">
        <v>195</v>
      </c>
      <c r="F6" s="285" t="s">
        <v>70</v>
      </c>
      <c r="G6" s="286" t="s">
        <v>195</v>
      </c>
      <c r="I6" s="280" t="s">
        <v>19</v>
      </c>
      <c r="J6" s="277">
        <v>3</v>
      </c>
      <c r="L6" s="283" t="s">
        <v>148</v>
      </c>
      <c r="M6" s="274">
        <f t="shared" si="2"/>
        <v>18</v>
      </c>
      <c r="N6" s="336"/>
      <c r="O6" s="281">
        <v>104</v>
      </c>
      <c r="P6" s="309" t="s">
        <v>200</v>
      </c>
      <c r="Q6" s="269">
        <f t="shared" si="0"/>
        <v>1</v>
      </c>
      <c r="R6" s="61" t="str">
        <f t="shared" si="1"/>
        <v>Bermuda</v>
      </c>
      <c r="U6" s="276">
        <v>26120</v>
      </c>
      <c r="V6" s="277" t="s">
        <v>280</v>
      </c>
      <c r="W6" s="276">
        <v>26120</v>
      </c>
    </row>
    <row r="7" spans="2:23" ht="15.75" customHeight="1">
      <c r="B7" s="286" t="s">
        <v>199</v>
      </c>
      <c r="C7" s="285" t="s">
        <v>83</v>
      </c>
      <c r="D7" s="286" t="s">
        <v>199</v>
      </c>
      <c r="F7" s="284" t="s">
        <v>83</v>
      </c>
      <c r="G7" s="278" t="s">
        <v>199</v>
      </c>
      <c r="I7" s="274" t="s">
        <v>13</v>
      </c>
      <c r="J7" s="61">
        <v>1</v>
      </c>
      <c r="L7" s="283" t="s">
        <v>154</v>
      </c>
      <c r="M7" s="274">
        <f t="shared" si="2"/>
        <v>16</v>
      </c>
      <c r="N7" s="336"/>
      <c r="O7" s="281">
        <v>105</v>
      </c>
      <c r="P7" s="300" t="s">
        <v>203</v>
      </c>
      <c r="Q7" s="269">
        <f t="shared" si="0"/>
        <v>1</v>
      </c>
      <c r="R7" s="61" t="str">
        <f t="shared" si="1"/>
        <v>Blouson</v>
      </c>
      <c r="U7" s="276" t="s">
        <v>191</v>
      </c>
      <c r="V7" s="277" t="s">
        <v>192</v>
      </c>
      <c r="W7" s="276" t="s">
        <v>191</v>
      </c>
    </row>
    <row r="8" spans="2:23" ht="15.75" customHeight="1">
      <c r="B8" s="278" t="s">
        <v>198</v>
      </c>
      <c r="C8" s="284" t="s">
        <v>74</v>
      </c>
      <c r="D8" s="278" t="s">
        <v>198</v>
      </c>
      <c r="F8" s="287" t="s">
        <v>74</v>
      </c>
      <c r="G8" s="286" t="s">
        <v>198</v>
      </c>
      <c r="I8" s="280" t="s">
        <v>15</v>
      </c>
      <c r="J8" s="277">
        <v>2</v>
      </c>
      <c r="L8" s="269" t="s">
        <v>160</v>
      </c>
      <c r="M8" s="274">
        <f t="shared" si="2"/>
        <v>15</v>
      </c>
      <c r="N8" s="336"/>
      <c r="O8" s="304">
        <v>106</v>
      </c>
      <c r="P8" s="300" t="s">
        <v>474</v>
      </c>
      <c r="Q8" s="269">
        <f t="shared" si="0"/>
        <v>1</v>
      </c>
      <c r="R8" s="61" t="str">
        <f t="shared" si="1"/>
        <v>Body</v>
      </c>
      <c r="U8" s="276" t="s">
        <v>193</v>
      </c>
      <c r="V8" s="277" t="s">
        <v>194</v>
      </c>
      <c r="W8" s="276" t="s">
        <v>193</v>
      </c>
    </row>
    <row r="9" spans="2:23" ht="15.75" customHeight="1">
      <c r="B9" s="286" t="s">
        <v>99</v>
      </c>
      <c r="C9" s="287" t="s">
        <v>88</v>
      </c>
      <c r="D9" s="286" t="s">
        <v>99</v>
      </c>
      <c r="F9" s="284" t="s">
        <v>88</v>
      </c>
      <c r="G9" s="278" t="s">
        <v>99</v>
      </c>
      <c r="I9" s="274"/>
      <c r="M9" s="274">
        <f t="shared" si="2"/>
        <v>1</v>
      </c>
      <c r="N9" s="336"/>
      <c r="O9" s="281">
        <v>107</v>
      </c>
      <c r="P9" s="300" t="s">
        <v>206</v>
      </c>
      <c r="Q9" s="269">
        <f t="shared" si="0"/>
        <v>1</v>
      </c>
      <c r="R9" s="61" t="str">
        <f t="shared" si="1"/>
        <v>Ceinture</v>
      </c>
      <c r="U9" s="276" t="s">
        <v>123</v>
      </c>
      <c r="V9" s="277" t="s">
        <v>197</v>
      </c>
      <c r="W9" s="276" t="s">
        <v>123</v>
      </c>
    </row>
    <row r="10" spans="2:23" ht="15.75" customHeight="1">
      <c r="B10" s="278" t="s">
        <v>104</v>
      </c>
      <c r="C10" s="284" t="s">
        <v>95</v>
      </c>
      <c r="D10" s="278" t="s">
        <v>104</v>
      </c>
      <c r="F10" s="284" t="s">
        <v>95</v>
      </c>
      <c r="G10" s="286" t="s">
        <v>104</v>
      </c>
      <c r="L10" s="274"/>
      <c r="M10" s="274">
        <f t="shared" si="2"/>
        <v>16</v>
      </c>
      <c r="N10" s="336"/>
      <c r="O10" s="281">
        <v>108</v>
      </c>
      <c r="P10" s="300" t="s">
        <v>519</v>
      </c>
      <c r="Q10" s="269">
        <f t="shared" si="0"/>
        <v>1</v>
      </c>
      <c r="R10" s="61" t="str">
        <f t="shared" si="1"/>
        <v>Chaussures/baskets</v>
      </c>
      <c r="U10" s="276" t="s">
        <v>201</v>
      </c>
      <c r="V10" s="277" t="s">
        <v>202</v>
      </c>
      <c r="W10" s="276" t="s">
        <v>201</v>
      </c>
    </row>
    <row r="11" spans="2:23" ht="15.75" customHeight="1">
      <c r="B11" s="286" t="s">
        <v>107</v>
      </c>
      <c r="C11" s="284" t="s">
        <v>98</v>
      </c>
      <c r="D11" s="286" t="s">
        <v>107</v>
      </c>
      <c r="F11" s="284" t="s">
        <v>98</v>
      </c>
      <c r="G11" s="278" t="s">
        <v>107</v>
      </c>
      <c r="L11" s="274"/>
      <c r="M11" s="274">
        <f t="shared" si="2"/>
        <v>25</v>
      </c>
      <c r="N11" s="336"/>
      <c r="O11" s="281">
        <v>109</v>
      </c>
      <c r="P11" s="300" t="s">
        <v>479</v>
      </c>
      <c r="Q11" s="269">
        <f t="shared" si="0"/>
        <v>1</v>
      </c>
      <c r="R11" s="61" t="str">
        <f t="shared" si="1"/>
        <v>Chemise</v>
      </c>
      <c r="U11" s="276" t="s">
        <v>160</v>
      </c>
      <c r="V11" s="277" t="s">
        <v>204</v>
      </c>
      <c r="W11" s="276" t="s">
        <v>160</v>
      </c>
    </row>
    <row r="12" spans="2:23" ht="15.75" customHeight="1">
      <c r="B12" s="278" t="s">
        <v>113</v>
      </c>
      <c r="C12" s="284" t="s">
        <v>100</v>
      </c>
      <c r="D12" s="278" t="s">
        <v>113</v>
      </c>
      <c r="F12" s="284" t="s">
        <v>100</v>
      </c>
      <c r="G12" s="286" t="s">
        <v>113</v>
      </c>
      <c r="L12" s="274"/>
      <c r="M12" s="274">
        <f t="shared" si="2"/>
        <v>14</v>
      </c>
      <c r="N12" s="336"/>
      <c r="O12" s="281">
        <v>110</v>
      </c>
      <c r="P12" s="300" t="s">
        <v>210</v>
      </c>
      <c r="Q12" s="269">
        <f t="shared" si="0"/>
        <v>1</v>
      </c>
      <c r="R12" s="61" t="str">
        <f t="shared" si="1"/>
        <v>Chemisier</v>
      </c>
      <c r="U12" s="276">
        <v>26300</v>
      </c>
      <c r="V12" s="277" t="s">
        <v>205</v>
      </c>
      <c r="W12" s="276">
        <v>26300</v>
      </c>
    </row>
    <row r="13" spans="2:23" ht="15.75" customHeight="1">
      <c r="B13" s="286" t="s">
        <v>118</v>
      </c>
      <c r="C13" s="284" t="s">
        <v>102</v>
      </c>
      <c r="D13" s="286" t="s">
        <v>118</v>
      </c>
      <c r="F13" s="284" t="s">
        <v>102</v>
      </c>
      <c r="G13" s="278" t="s">
        <v>118</v>
      </c>
      <c r="L13" s="274"/>
      <c r="M13" s="274">
        <f t="shared" si="2"/>
        <v>18</v>
      </c>
      <c r="N13" s="336"/>
      <c r="O13" s="304">
        <v>111</v>
      </c>
      <c r="P13" s="310" t="s">
        <v>520</v>
      </c>
      <c r="Q13" s="269">
        <f t="shared" si="0"/>
        <v>1</v>
      </c>
      <c r="R13" s="61" t="str">
        <f t="shared" si="1"/>
        <v>Collants Chaussettes</v>
      </c>
      <c r="U13" s="276">
        <v>26800</v>
      </c>
      <c r="V13" s="277" t="s">
        <v>207</v>
      </c>
      <c r="W13" s="276">
        <v>26800</v>
      </c>
    </row>
    <row r="14" spans="2:23" ht="15.75" customHeight="1">
      <c r="B14" s="278" t="s">
        <v>123</v>
      </c>
      <c r="C14" s="284" t="s">
        <v>105</v>
      </c>
      <c r="D14" s="278" t="s">
        <v>123</v>
      </c>
      <c r="F14" s="284" t="s">
        <v>105</v>
      </c>
      <c r="G14" s="286" t="s">
        <v>123</v>
      </c>
      <c r="L14" s="274"/>
      <c r="M14" s="274">
        <f t="shared" si="2"/>
        <v>21</v>
      </c>
      <c r="N14" s="336"/>
      <c r="O14" s="281">
        <v>112</v>
      </c>
      <c r="P14" s="309" t="s">
        <v>214</v>
      </c>
      <c r="Q14" s="269">
        <f t="shared" si="0"/>
        <v>1</v>
      </c>
      <c r="R14" s="61" t="str">
        <f t="shared" si="1"/>
        <v>Combinaison</v>
      </c>
      <c r="U14" s="276">
        <v>26300</v>
      </c>
      <c r="V14" s="277" t="s">
        <v>208</v>
      </c>
      <c r="W14" s="276">
        <v>26300</v>
      </c>
    </row>
    <row r="15" spans="2:23" ht="15.75" customHeight="1">
      <c r="B15" s="286" t="s">
        <v>127</v>
      </c>
      <c r="C15" s="284" t="s">
        <v>521</v>
      </c>
      <c r="D15" s="286" t="s">
        <v>127</v>
      </c>
      <c r="F15" s="284" t="s">
        <v>521</v>
      </c>
      <c r="G15" s="278" t="s">
        <v>127</v>
      </c>
      <c r="L15" s="274"/>
      <c r="M15" s="274">
        <f t="shared" si="2"/>
        <v>18</v>
      </c>
      <c r="N15" s="336"/>
      <c r="O15" s="281">
        <v>113</v>
      </c>
      <c r="P15" s="300" t="s">
        <v>216</v>
      </c>
      <c r="Q15" s="269">
        <f t="shared" si="0"/>
        <v>1</v>
      </c>
      <c r="R15" s="61" t="str">
        <f t="shared" si="1"/>
        <v>Combishort</v>
      </c>
      <c r="U15" s="276">
        <v>26120</v>
      </c>
      <c r="V15" s="277" t="s">
        <v>209</v>
      </c>
      <c r="W15" s="276">
        <v>26120</v>
      </c>
    </row>
    <row r="16" spans="2:23" ht="15.75" customHeight="1">
      <c r="B16" s="278" t="s">
        <v>131</v>
      </c>
      <c r="C16" s="284" t="s">
        <v>111</v>
      </c>
      <c r="D16" s="278" t="s">
        <v>131</v>
      </c>
      <c r="F16" s="284" t="s">
        <v>111</v>
      </c>
      <c r="G16" s="286" t="s">
        <v>131</v>
      </c>
      <c r="L16" s="274"/>
      <c r="M16" s="274">
        <f t="shared" si="2"/>
        <v>18</v>
      </c>
      <c r="N16" s="336"/>
      <c r="O16" s="281">
        <v>114</v>
      </c>
      <c r="P16" s="300" t="s">
        <v>482</v>
      </c>
      <c r="Q16" s="269">
        <f t="shared" si="0"/>
        <v>1</v>
      </c>
      <c r="R16" s="61" t="str">
        <f t="shared" si="1"/>
        <v>Costume</v>
      </c>
      <c r="U16" s="276" t="s">
        <v>211</v>
      </c>
      <c r="V16" s="277" t="s">
        <v>212</v>
      </c>
      <c r="W16" s="276" t="s">
        <v>211</v>
      </c>
    </row>
    <row r="17" spans="2:23" ht="15.75" customHeight="1">
      <c r="B17" s="286" t="s">
        <v>136</v>
      </c>
      <c r="C17" s="284" t="s">
        <v>114</v>
      </c>
      <c r="D17" s="286" t="s">
        <v>136</v>
      </c>
      <c r="F17" s="287" t="s">
        <v>114</v>
      </c>
      <c r="G17" s="278" t="s">
        <v>136</v>
      </c>
      <c r="L17" s="274"/>
      <c r="M17" s="274">
        <f t="shared" si="2"/>
        <v>15</v>
      </c>
      <c r="N17" s="336"/>
      <c r="O17" s="281">
        <v>115</v>
      </c>
      <c r="P17" s="300" t="s">
        <v>508</v>
      </c>
      <c r="Q17" s="269">
        <f t="shared" si="0"/>
        <v>1</v>
      </c>
      <c r="R17" s="61" t="str">
        <f t="shared" si="1"/>
        <v>Débardeur</v>
      </c>
      <c r="U17" s="276">
        <v>26760</v>
      </c>
      <c r="V17" s="277" t="s">
        <v>213</v>
      </c>
      <c r="W17" s="276">
        <v>26760</v>
      </c>
    </row>
    <row r="18" spans="2:23" ht="15.75" customHeight="1">
      <c r="B18" s="278" t="s">
        <v>141</v>
      </c>
      <c r="C18" s="287" t="s">
        <v>116</v>
      </c>
      <c r="D18" s="278" t="s">
        <v>141</v>
      </c>
      <c r="F18" s="284" t="s">
        <v>116</v>
      </c>
      <c r="G18" s="286" t="s">
        <v>141</v>
      </c>
      <c r="L18" s="274"/>
      <c r="M18" s="274">
        <f t="shared" si="2"/>
        <v>14</v>
      </c>
      <c r="N18" s="336"/>
      <c r="O18" s="281">
        <v>116</v>
      </c>
      <c r="P18" s="300" t="s">
        <v>220</v>
      </c>
      <c r="Q18" s="269">
        <f t="shared" si="0"/>
        <v>1</v>
      </c>
      <c r="R18" s="61" t="str">
        <f t="shared" si="1"/>
        <v>Ensemble</v>
      </c>
      <c r="U18" s="276">
        <v>26300</v>
      </c>
      <c r="V18" s="277" t="s">
        <v>215</v>
      </c>
      <c r="W18" s="276">
        <v>26300</v>
      </c>
    </row>
    <row r="19" spans="2:23" ht="15.75" customHeight="1">
      <c r="B19" s="286" t="s">
        <v>145</v>
      </c>
      <c r="C19" s="284" t="s">
        <v>119</v>
      </c>
      <c r="D19" s="286" t="s">
        <v>145</v>
      </c>
      <c r="F19" s="284" t="s">
        <v>119</v>
      </c>
      <c r="G19" s="278" t="s">
        <v>145</v>
      </c>
      <c r="L19" s="274"/>
      <c r="M19" s="274">
        <f t="shared" si="2"/>
        <v>16</v>
      </c>
      <c r="N19" s="336"/>
      <c r="O19" s="281">
        <v>117</v>
      </c>
      <c r="P19" s="300" t="s">
        <v>222</v>
      </c>
      <c r="Q19" s="269">
        <f t="shared" si="0"/>
        <v>1</v>
      </c>
      <c r="R19" s="61" t="str">
        <f t="shared" si="1"/>
        <v>Foulard</v>
      </c>
      <c r="U19" s="276">
        <v>26800</v>
      </c>
      <c r="V19" s="277" t="s">
        <v>217</v>
      </c>
      <c r="W19" s="276">
        <v>26800</v>
      </c>
    </row>
    <row r="20" spans="2:23" ht="15.75" customHeight="1">
      <c r="B20" s="278" t="s">
        <v>148</v>
      </c>
      <c r="C20" s="284" t="s">
        <v>121</v>
      </c>
      <c r="D20" s="278" t="s">
        <v>148</v>
      </c>
      <c r="F20" s="284" t="s">
        <v>121</v>
      </c>
      <c r="G20" s="286" t="s">
        <v>148</v>
      </c>
      <c r="L20" s="274"/>
      <c r="M20" s="274">
        <f t="shared" si="2"/>
        <v>15</v>
      </c>
      <c r="N20" s="336"/>
      <c r="O20" s="281">
        <v>118</v>
      </c>
      <c r="P20" s="300" t="s">
        <v>224</v>
      </c>
      <c r="Q20" s="269">
        <f t="shared" si="0"/>
        <v>1</v>
      </c>
      <c r="R20" s="61" t="str">
        <f t="shared" si="1"/>
        <v>Gilet</v>
      </c>
      <c r="U20" s="276">
        <v>26300</v>
      </c>
      <c r="V20" s="277" t="s">
        <v>218</v>
      </c>
      <c r="W20" s="276">
        <v>26300</v>
      </c>
    </row>
    <row r="21" spans="2:23" ht="15.75" customHeight="1">
      <c r="B21" s="286" t="s">
        <v>149</v>
      </c>
      <c r="C21" s="284" t="s">
        <v>124</v>
      </c>
      <c r="D21" s="286" t="s">
        <v>149</v>
      </c>
      <c r="F21" s="284" t="s">
        <v>124</v>
      </c>
      <c r="G21" s="278" t="s">
        <v>149</v>
      </c>
      <c r="L21" s="274"/>
      <c r="M21" s="274">
        <f t="shared" si="2"/>
        <v>13</v>
      </c>
      <c r="N21" s="336"/>
      <c r="O21" s="281">
        <v>119</v>
      </c>
      <c r="P21" s="300" t="s">
        <v>454</v>
      </c>
      <c r="Q21" s="269">
        <f t="shared" si="0"/>
        <v>1</v>
      </c>
      <c r="R21" s="61" t="str">
        <f t="shared" si="1"/>
        <v>Jean</v>
      </c>
      <c r="U21" s="276">
        <v>26300</v>
      </c>
      <c r="V21" s="277" t="s">
        <v>219</v>
      </c>
      <c r="W21" s="276">
        <v>26300</v>
      </c>
    </row>
    <row r="22" spans="2:23" ht="15.75" customHeight="1">
      <c r="B22" s="278" t="s">
        <v>150</v>
      </c>
      <c r="C22" s="284" t="s">
        <v>126</v>
      </c>
      <c r="D22" s="278" t="s">
        <v>150</v>
      </c>
      <c r="F22" s="288" t="s">
        <v>126</v>
      </c>
      <c r="G22" s="278" t="s">
        <v>150</v>
      </c>
      <c r="L22" s="274"/>
      <c r="M22" s="274">
        <f t="shared" si="2"/>
        <v>12</v>
      </c>
      <c r="N22" s="336"/>
      <c r="O22" s="281">
        <v>120</v>
      </c>
      <c r="P22" s="300" t="s">
        <v>228</v>
      </c>
      <c r="Q22" s="269">
        <f t="shared" si="0"/>
        <v>1</v>
      </c>
      <c r="R22" s="61" t="str">
        <f t="shared" si="1"/>
        <v>Jupe</v>
      </c>
      <c r="U22" s="276">
        <v>26500</v>
      </c>
      <c r="V22" s="277" t="s">
        <v>221</v>
      </c>
      <c r="W22" s="276">
        <v>26500</v>
      </c>
    </row>
    <row r="23" spans="2:23" ht="15.75" customHeight="1">
      <c r="B23" s="286" t="s">
        <v>151</v>
      </c>
      <c r="C23" s="284" t="s">
        <v>129</v>
      </c>
      <c r="D23" s="286" t="s">
        <v>151</v>
      </c>
      <c r="F23" s="284" t="s">
        <v>129</v>
      </c>
      <c r="G23" s="286" t="s">
        <v>151</v>
      </c>
      <c r="L23" s="274"/>
      <c r="M23" s="274">
        <f t="shared" si="2"/>
        <v>13</v>
      </c>
      <c r="N23" s="336"/>
      <c r="O23" s="281">
        <v>121</v>
      </c>
      <c r="P23" s="300" t="s">
        <v>231</v>
      </c>
      <c r="Q23" s="269">
        <f t="shared" si="0"/>
        <v>1</v>
      </c>
      <c r="R23" s="61" t="str">
        <f t="shared" si="1"/>
        <v>Legging</v>
      </c>
      <c r="U23" s="276" t="s">
        <v>211</v>
      </c>
      <c r="V23" s="277" t="s">
        <v>225</v>
      </c>
      <c r="W23" s="276" t="s">
        <v>211</v>
      </c>
    </row>
    <row r="24" spans="2:23" ht="15.75" customHeight="1">
      <c r="B24" s="278" t="s">
        <v>152</v>
      </c>
      <c r="C24" s="284" t="s">
        <v>132</v>
      </c>
      <c r="D24" s="278" t="s">
        <v>152</v>
      </c>
      <c r="F24" s="284" t="s">
        <v>132</v>
      </c>
      <c r="G24" s="278" t="s">
        <v>152</v>
      </c>
      <c r="L24" s="274"/>
      <c r="M24" s="274">
        <f t="shared" si="2"/>
        <v>15</v>
      </c>
      <c r="N24" s="336"/>
      <c r="O24" s="281">
        <v>122</v>
      </c>
      <c r="P24" s="300" t="s">
        <v>233</v>
      </c>
      <c r="Q24" s="269">
        <f t="shared" si="0"/>
        <v>1</v>
      </c>
      <c r="R24" s="61" t="str">
        <f t="shared" si="1"/>
        <v>Pantacourt</v>
      </c>
      <c r="U24" s="276">
        <v>26300</v>
      </c>
      <c r="V24" s="277" t="s">
        <v>226</v>
      </c>
      <c r="W24" s="276">
        <v>26300</v>
      </c>
    </row>
    <row r="25" spans="1:23" ht="15.75" customHeight="1">
      <c r="A25" s="274"/>
      <c r="B25" s="286" t="s">
        <v>153</v>
      </c>
      <c r="C25" s="284" t="s">
        <v>134</v>
      </c>
      <c r="D25" s="286" t="s">
        <v>153</v>
      </c>
      <c r="F25" s="284" t="s">
        <v>134</v>
      </c>
      <c r="G25" s="286" t="s">
        <v>153</v>
      </c>
      <c r="L25" s="274"/>
      <c r="M25" s="274">
        <f t="shared" si="2"/>
        <v>18</v>
      </c>
      <c r="N25" s="336"/>
      <c r="O25" s="281">
        <v>123</v>
      </c>
      <c r="P25" s="300" t="s">
        <v>455</v>
      </c>
      <c r="Q25" s="269">
        <f t="shared" si="0"/>
        <v>1</v>
      </c>
      <c r="R25" s="61" t="str">
        <f t="shared" si="1"/>
        <v>Lot (2 art.)</v>
      </c>
      <c r="U25" s="276" t="s">
        <v>229</v>
      </c>
      <c r="V25" s="277" t="s">
        <v>230</v>
      </c>
      <c r="W25" s="276" t="s">
        <v>229</v>
      </c>
    </row>
    <row r="26" spans="2:23" ht="15.75" customHeight="1">
      <c r="B26" s="278" t="s">
        <v>154</v>
      </c>
      <c r="C26" s="284" t="s">
        <v>137</v>
      </c>
      <c r="D26" s="278" t="s">
        <v>154</v>
      </c>
      <c r="F26" s="284" t="s">
        <v>518</v>
      </c>
      <c r="G26" s="278" t="s">
        <v>154</v>
      </c>
      <c r="L26" s="274"/>
      <c r="M26" s="274">
        <f t="shared" si="2"/>
        <v>11</v>
      </c>
      <c r="N26" s="336"/>
      <c r="O26" s="281">
        <v>124</v>
      </c>
      <c r="P26" s="300" t="s">
        <v>236</v>
      </c>
      <c r="Q26" s="269">
        <f t="shared" si="0"/>
        <v>1</v>
      </c>
      <c r="R26" s="61" t="str">
        <f t="shared" si="1"/>
        <v>Manteau</v>
      </c>
      <c r="U26" s="276">
        <v>26120</v>
      </c>
      <c r="V26" s="277" t="s">
        <v>232</v>
      </c>
      <c r="W26" s="276">
        <v>26120</v>
      </c>
    </row>
    <row r="27" spans="2:23" ht="15.75" customHeight="1">
      <c r="B27" s="286" t="s">
        <v>155</v>
      </c>
      <c r="C27" s="284" t="s">
        <v>139</v>
      </c>
      <c r="D27" s="286" t="s">
        <v>155</v>
      </c>
      <c r="F27" s="284" t="s">
        <v>139</v>
      </c>
      <c r="G27" s="286" t="s">
        <v>155</v>
      </c>
      <c r="L27" s="274"/>
      <c r="M27" s="274">
        <f t="shared" si="2"/>
        <v>16</v>
      </c>
      <c r="N27" s="336"/>
      <c r="O27" s="281">
        <v>125</v>
      </c>
      <c r="P27" s="300" t="s">
        <v>238</v>
      </c>
      <c r="Q27" s="269">
        <f t="shared" si="0"/>
        <v>1</v>
      </c>
      <c r="R27" s="61" t="str">
        <f t="shared" si="1"/>
        <v>Pantalon</v>
      </c>
      <c r="U27" s="276">
        <v>26300</v>
      </c>
      <c r="V27" s="277" t="s">
        <v>234</v>
      </c>
      <c r="W27" s="276">
        <v>26300</v>
      </c>
    </row>
    <row r="28" spans="2:23" ht="15.75" customHeight="1">
      <c r="B28" s="278" t="s">
        <v>156</v>
      </c>
      <c r="C28" s="284" t="s">
        <v>142</v>
      </c>
      <c r="D28" s="278" t="s">
        <v>156</v>
      </c>
      <c r="F28" s="284" t="s">
        <v>142</v>
      </c>
      <c r="G28" s="278" t="s">
        <v>156</v>
      </c>
      <c r="L28" s="274"/>
      <c r="M28" s="274">
        <f t="shared" si="2"/>
        <v>16</v>
      </c>
      <c r="N28" s="336"/>
      <c r="O28" s="281">
        <v>126</v>
      </c>
      <c r="P28" s="300" t="s">
        <v>240</v>
      </c>
      <c r="Q28" s="269">
        <f t="shared" si="0"/>
        <v>1</v>
      </c>
      <c r="R28" s="61" t="str">
        <f t="shared" si="1"/>
        <v>Parka</v>
      </c>
      <c r="U28" s="276">
        <v>26300</v>
      </c>
      <c r="V28" s="277" t="s">
        <v>235</v>
      </c>
      <c r="W28" s="276">
        <v>26300</v>
      </c>
    </row>
    <row r="29" spans="2:23" ht="15.75" customHeight="1">
      <c r="B29" s="286" t="s">
        <v>242</v>
      </c>
      <c r="C29" s="284" t="s">
        <v>143</v>
      </c>
      <c r="D29" s="286" t="s">
        <v>242</v>
      </c>
      <c r="F29" s="284" t="s">
        <v>540</v>
      </c>
      <c r="G29" s="286" t="s">
        <v>242</v>
      </c>
      <c r="L29" s="274"/>
      <c r="M29" s="274">
        <f t="shared" si="2"/>
        <v>13</v>
      </c>
      <c r="N29" s="336"/>
      <c r="O29" s="281">
        <v>127</v>
      </c>
      <c r="P29" s="300" t="s">
        <v>243</v>
      </c>
      <c r="Q29" s="269">
        <f t="shared" si="0"/>
        <v>1</v>
      </c>
      <c r="R29" s="61" t="str">
        <f t="shared" si="1"/>
        <v>Peignoir bain</v>
      </c>
      <c r="U29" s="276">
        <v>26120</v>
      </c>
      <c r="V29" s="277" t="s">
        <v>237</v>
      </c>
      <c r="W29" s="276">
        <v>26120</v>
      </c>
    </row>
    <row r="30" spans="2:23" ht="15.75" customHeight="1">
      <c r="B30" s="278" t="s">
        <v>158</v>
      </c>
      <c r="C30" s="287" t="s">
        <v>503</v>
      </c>
      <c r="D30" s="278" t="s">
        <v>158</v>
      </c>
      <c r="F30" s="287" t="s">
        <v>503</v>
      </c>
      <c r="G30" s="278" t="s">
        <v>158</v>
      </c>
      <c r="L30" s="274"/>
      <c r="M30" s="274">
        <f t="shared" si="2"/>
        <v>22</v>
      </c>
      <c r="N30" s="336"/>
      <c r="O30" s="281">
        <v>128</v>
      </c>
      <c r="P30" s="300" t="s">
        <v>456</v>
      </c>
      <c r="Q30" s="269">
        <f t="shared" si="0"/>
        <v>1</v>
      </c>
      <c r="R30" s="61" t="str">
        <f t="shared" si="1"/>
        <v>Polo</v>
      </c>
      <c r="U30" s="276" t="s">
        <v>229</v>
      </c>
      <c r="V30" s="277" t="s">
        <v>239</v>
      </c>
      <c r="W30" s="276" t="s">
        <v>229</v>
      </c>
    </row>
    <row r="31" spans="2:23" ht="15.75" customHeight="1">
      <c r="B31" s="286" t="s">
        <v>159</v>
      </c>
      <c r="C31" s="284" t="s">
        <v>71</v>
      </c>
      <c r="D31" s="286" t="s">
        <v>159</v>
      </c>
      <c r="F31" s="284" t="s">
        <v>71</v>
      </c>
      <c r="G31" s="286" t="s">
        <v>159</v>
      </c>
      <c r="L31" s="274"/>
      <c r="M31" s="274">
        <f t="shared" si="2"/>
        <v>12</v>
      </c>
      <c r="N31" s="336"/>
      <c r="O31" s="281">
        <v>129</v>
      </c>
      <c r="P31" s="300" t="s">
        <v>247</v>
      </c>
      <c r="Q31" s="269">
        <f t="shared" si="0"/>
        <v>1</v>
      </c>
      <c r="R31" s="61" t="str">
        <f t="shared" si="1"/>
        <v>Pull</v>
      </c>
      <c r="U31" s="276">
        <v>26800</v>
      </c>
      <c r="V31" s="277" t="s">
        <v>241</v>
      </c>
      <c r="W31" s="276">
        <v>26800</v>
      </c>
    </row>
    <row r="32" spans="2:23" ht="15.75" customHeight="1">
      <c r="B32" s="286" t="s">
        <v>157</v>
      </c>
      <c r="C32" s="287" t="s">
        <v>75</v>
      </c>
      <c r="D32" s="286" t="s">
        <v>157</v>
      </c>
      <c r="F32" s="287" t="s">
        <v>75</v>
      </c>
      <c r="G32" s="286" t="s">
        <v>157</v>
      </c>
      <c r="L32" s="274"/>
      <c r="M32" s="274">
        <f t="shared" si="2"/>
        <v>12</v>
      </c>
      <c r="N32" s="336"/>
      <c r="O32" s="281">
        <v>130</v>
      </c>
      <c r="P32" s="300" t="s">
        <v>250</v>
      </c>
      <c r="Q32" s="269">
        <f t="shared" si="0"/>
        <v>1</v>
      </c>
      <c r="R32" s="61" t="str">
        <f t="shared" si="1"/>
        <v>Robe</v>
      </c>
      <c r="U32" s="276">
        <v>26730</v>
      </c>
      <c r="V32" s="277" t="s">
        <v>244</v>
      </c>
      <c r="W32" s="276">
        <v>26730</v>
      </c>
    </row>
    <row r="33" spans="2:23" ht="15.75" customHeight="1">
      <c r="B33" s="278" t="s">
        <v>252</v>
      </c>
      <c r="C33" s="284" t="s">
        <v>84</v>
      </c>
      <c r="D33" s="278" t="s">
        <v>252</v>
      </c>
      <c r="F33" s="284" t="s">
        <v>84</v>
      </c>
      <c r="G33" s="278" t="s">
        <v>252</v>
      </c>
      <c r="L33" s="274"/>
      <c r="M33" s="274">
        <f t="shared" si="2"/>
        <v>14</v>
      </c>
      <c r="N33" s="336"/>
      <c r="O33" s="281">
        <v>131</v>
      </c>
      <c r="P33" s="300" t="s">
        <v>253</v>
      </c>
      <c r="Q33" s="269">
        <f t="shared" si="0"/>
        <v>1</v>
      </c>
      <c r="R33" s="61" t="str">
        <f t="shared" si="1"/>
        <v>Robe de chambre</v>
      </c>
      <c r="U33" s="276" t="s">
        <v>245</v>
      </c>
      <c r="V33" s="277" t="s">
        <v>246</v>
      </c>
      <c r="W33" s="276" t="s">
        <v>245</v>
      </c>
    </row>
    <row r="34" spans="2:23" ht="15.75" customHeight="1">
      <c r="B34" s="286" t="s">
        <v>255</v>
      </c>
      <c r="C34" s="284" t="s">
        <v>89</v>
      </c>
      <c r="D34" s="286" t="s">
        <v>255</v>
      </c>
      <c r="F34" s="284" t="s">
        <v>89</v>
      </c>
      <c r="G34" s="286" t="s">
        <v>255</v>
      </c>
      <c r="L34" s="274"/>
      <c r="M34" s="274">
        <f t="shared" si="2"/>
        <v>23</v>
      </c>
      <c r="N34" s="336"/>
      <c r="O34" s="281">
        <v>132</v>
      </c>
      <c r="P34" s="300" t="s">
        <v>256</v>
      </c>
      <c r="Q34" s="269">
        <f t="shared" si="0"/>
        <v>1</v>
      </c>
      <c r="R34" s="61" t="str">
        <f t="shared" si="1"/>
        <v>Sac</v>
      </c>
      <c r="U34" s="276" t="s">
        <v>248</v>
      </c>
      <c r="V34" s="277" t="s">
        <v>249</v>
      </c>
      <c r="W34" s="276" t="s">
        <v>248</v>
      </c>
    </row>
    <row r="35" spans="2:23" ht="15.75" customHeight="1">
      <c r="B35" s="278" t="s">
        <v>258</v>
      </c>
      <c r="C35" s="284" t="s">
        <v>96</v>
      </c>
      <c r="D35" s="278" t="s">
        <v>258</v>
      </c>
      <c r="F35" s="284" t="s">
        <v>96</v>
      </c>
      <c r="G35" s="278" t="s">
        <v>258</v>
      </c>
      <c r="L35" s="274"/>
      <c r="M35" s="274">
        <f t="shared" si="2"/>
        <v>11</v>
      </c>
      <c r="N35" s="336"/>
      <c r="O35" s="281">
        <v>133</v>
      </c>
      <c r="P35" s="300" t="s">
        <v>259</v>
      </c>
      <c r="Q35" s="269">
        <f t="shared" si="0"/>
        <v>1</v>
      </c>
      <c r="R35" s="61" t="str">
        <f t="shared" si="1"/>
        <v>Salopette</v>
      </c>
      <c r="U35" s="276">
        <v>26730</v>
      </c>
      <c r="V35" s="277" t="s">
        <v>251</v>
      </c>
      <c r="W35" s="276">
        <v>26730</v>
      </c>
    </row>
    <row r="36" spans="2:23" ht="15.75" customHeight="1">
      <c r="B36" s="286" t="s">
        <v>261</v>
      </c>
      <c r="C36" s="284" t="s">
        <v>93</v>
      </c>
      <c r="D36" s="286" t="s">
        <v>261</v>
      </c>
      <c r="F36" s="284" t="s">
        <v>93</v>
      </c>
      <c r="G36" s="286" t="s">
        <v>261</v>
      </c>
      <c r="L36" s="274"/>
      <c r="M36" s="274">
        <f t="shared" si="2"/>
        <v>17</v>
      </c>
      <c r="N36" s="336"/>
      <c r="O36" s="281">
        <v>134</v>
      </c>
      <c r="P36" s="300" t="s">
        <v>262</v>
      </c>
      <c r="Q36" s="269">
        <f t="shared" si="0"/>
        <v>1</v>
      </c>
      <c r="R36" s="61" t="str">
        <f t="shared" si="1"/>
        <v>Short</v>
      </c>
      <c r="U36" s="276">
        <v>26300</v>
      </c>
      <c r="V36" s="277" t="s">
        <v>254</v>
      </c>
      <c r="W36" s="276">
        <v>26300</v>
      </c>
    </row>
    <row r="37" spans="2:23" ht="15.75" customHeight="1">
      <c r="B37" s="278" t="s">
        <v>264</v>
      </c>
      <c r="C37" s="284" t="s">
        <v>101</v>
      </c>
      <c r="D37" s="278" t="s">
        <v>264</v>
      </c>
      <c r="F37" s="284" t="s">
        <v>101</v>
      </c>
      <c r="G37" s="278" t="s">
        <v>264</v>
      </c>
      <c r="L37" s="274"/>
      <c r="M37" s="274">
        <f t="shared" si="2"/>
        <v>13</v>
      </c>
      <c r="N37" s="336"/>
      <c r="O37" s="281">
        <v>135</v>
      </c>
      <c r="P37" s="300" t="s">
        <v>265</v>
      </c>
      <c r="Q37" s="269">
        <f t="shared" si="0"/>
        <v>1</v>
      </c>
      <c r="R37" s="61" t="str">
        <f t="shared" si="1"/>
        <v>Sous pull</v>
      </c>
      <c r="U37" s="276">
        <v>26120</v>
      </c>
      <c r="V37" s="277" t="s">
        <v>257</v>
      </c>
      <c r="W37" s="276">
        <v>26120</v>
      </c>
    </row>
    <row r="38" spans="2:23" ht="15.75" customHeight="1">
      <c r="B38" s="286" t="s">
        <v>268</v>
      </c>
      <c r="C38" s="284" t="s">
        <v>103</v>
      </c>
      <c r="D38" s="286" t="s">
        <v>268</v>
      </c>
      <c r="F38" s="284" t="s">
        <v>103</v>
      </c>
      <c r="G38" s="286" t="s">
        <v>268</v>
      </c>
      <c r="L38" s="274"/>
      <c r="M38" s="274">
        <f t="shared" si="2"/>
        <v>17</v>
      </c>
      <c r="N38" s="336"/>
      <c r="O38" s="281">
        <v>136</v>
      </c>
      <c r="P38" s="300" t="s">
        <v>269</v>
      </c>
      <c r="Q38" s="269">
        <f t="shared" si="0"/>
        <v>1</v>
      </c>
      <c r="R38" s="61" t="str">
        <f t="shared" si="1"/>
        <v>Survêtement</v>
      </c>
      <c r="U38" s="276">
        <v>26730</v>
      </c>
      <c r="V38" s="277" t="s">
        <v>260</v>
      </c>
      <c r="W38" s="276">
        <v>26730</v>
      </c>
    </row>
    <row r="39" spans="2:23" ht="15.75" customHeight="1">
      <c r="B39" s="278" t="s">
        <v>271</v>
      </c>
      <c r="C39" s="284" t="s">
        <v>106</v>
      </c>
      <c r="D39" s="278" t="s">
        <v>271</v>
      </c>
      <c r="F39" s="284" t="s">
        <v>106</v>
      </c>
      <c r="G39" s="278" t="s">
        <v>271</v>
      </c>
      <c r="L39" s="274"/>
      <c r="M39" s="274">
        <f t="shared" si="2"/>
        <v>19</v>
      </c>
      <c r="N39" s="336"/>
      <c r="O39" s="281">
        <v>137</v>
      </c>
      <c r="P39" s="300" t="s">
        <v>272</v>
      </c>
      <c r="Q39" s="269">
        <f t="shared" si="0"/>
        <v>1</v>
      </c>
      <c r="R39" s="61" t="str">
        <f t="shared" si="1"/>
        <v>Sweat</v>
      </c>
      <c r="U39" s="276" t="s">
        <v>211</v>
      </c>
      <c r="V39" s="277" t="s">
        <v>263</v>
      </c>
      <c r="W39" s="276" t="s">
        <v>211</v>
      </c>
    </row>
    <row r="40" spans="2:23" ht="15.75" customHeight="1">
      <c r="B40" s="286" t="s">
        <v>275</v>
      </c>
      <c r="C40" s="284" t="s">
        <v>110</v>
      </c>
      <c r="D40" s="286" t="s">
        <v>275</v>
      </c>
      <c r="F40" s="284" t="s">
        <v>110</v>
      </c>
      <c r="G40" s="286" t="s">
        <v>275</v>
      </c>
      <c r="L40" s="274"/>
      <c r="M40" s="274">
        <f t="shared" si="2"/>
        <v>13</v>
      </c>
      <c r="N40" s="336"/>
      <c r="O40" s="281">
        <v>138</v>
      </c>
      <c r="P40" s="300" t="s">
        <v>276</v>
      </c>
      <c r="Q40" s="269">
        <f t="shared" si="0"/>
        <v>1</v>
      </c>
      <c r="R40" s="61" t="str">
        <f t="shared" si="1"/>
        <v>Tee shirt</v>
      </c>
      <c r="U40" s="276" t="s">
        <v>266</v>
      </c>
      <c r="V40" s="277" t="s">
        <v>267</v>
      </c>
      <c r="W40" s="276" t="s">
        <v>266</v>
      </c>
    </row>
    <row r="41" spans="2:23" ht="15.75" customHeight="1">
      <c r="B41" s="278" t="s">
        <v>279</v>
      </c>
      <c r="C41" s="284" t="s">
        <v>112</v>
      </c>
      <c r="D41" s="278" t="s">
        <v>279</v>
      </c>
      <c r="F41" s="284" t="s">
        <v>112</v>
      </c>
      <c r="G41" s="278" t="s">
        <v>279</v>
      </c>
      <c r="L41" s="274"/>
      <c r="M41" s="274">
        <f t="shared" si="2"/>
        <v>17</v>
      </c>
      <c r="N41" s="336"/>
      <c r="O41" s="304">
        <v>139</v>
      </c>
      <c r="P41" s="300" t="s">
        <v>509</v>
      </c>
      <c r="Q41" s="269">
        <f t="shared" si="0"/>
        <v>1</v>
      </c>
      <c r="R41" s="61" t="str">
        <f t="shared" si="1"/>
        <v>Top</v>
      </c>
      <c r="U41" s="276" t="s">
        <v>266</v>
      </c>
      <c r="V41" s="277" t="s">
        <v>270</v>
      </c>
      <c r="W41" s="276" t="s">
        <v>266</v>
      </c>
    </row>
    <row r="42" spans="2:23" ht="15.75" customHeight="1">
      <c r="B42" s="286" t="s">
        <v>281</v>
      </c>
      <c r="C42" s="284" t="s">
        <v>115</v>
      </c>
      <c r="D42" s="286" t="s">
        <v>281</v>
      </c>
      <c r="F42" s="284" t="s">
        <v>115</v>
      </c>
      <c r="G42" s="286" t="s">
        <v>281</v>
      </c>
      <c r="L42" s="274"/>
      <c r="M42" s="274">
        <f t="shared" si="2"/>
        <v>11</v>
      </c>
      <c r="N42" s="336"/>
      <c r="O42" s="281">
        <v>140</v>
      </c>
      <c r="P42" s="300" t="s">
        <v>282</v>
      </c>
      <c r="Q42" s="269">
        <f t="shared" si="0"/>
        <v>1</v>
      </c>
      <c r="R42" s="61" t="str">
        <f t="shared" si="1"/>
        <v>Tunique</v>
      </c>
      <c r="U42" s="276" t="s">
        <v>273</v>
      </c>
      <c r="V42" s="277" t="s">
        <v>274</v>
      </c>
      <c r="W42" s="276" t="s">
        <v>273</v>
      </c>
    </row>
    <row r="43" spans="2:23" ht="15.75" customHeight="1">
      <c r="B43" s="278" t="s">
        <v>284</v>
      </c>
      <c r="C43" s="284" t="s">
        <v>117</v>
      </c>
      <c r="D43" s="278" t="s">
        <v>284</v>
      </c>
      <c r="F43" s="284" t="s">
        <v>117</v>
      </c>
      <c r="G43" s="278" t="s">
        <v>284</v>
      </c>
      <c r="L43" s="274"/>
      <c r="M43" s="274">
        <f t="shared" si="2"/>
        <v>15</v>
      </c>
      <c r="N43" s="336"/>
      <c r="O43" s="304">
        <v>141</v>
      </c>
      <c r="P43" s="300" t="s">
        <v>474</v>
      </c>
      <c r="Q43" s="269">
        <f t="shared" si="0"/>
        <v>1</v>
      </c>
      <c r="R43" s="61" t="str">
        <f t="shared" si="1"/>
        <v>Turbulette</v>
      </c>
      <c r="U43" s="276" t="s">
        <v>277</v>
      </c>
      <c r="V43" s="277" t="s">
        <v>278</v>
      </c>
      <c r="W43" s="276" t="s">
        <v>277</v>
      </c>
    </row>
    <row r="44" spans="2:23" ht="15.75" customHeight="1">
      <c r="B44" s="286" t="s">
        <v>286</v>
      </c>
      <c r="C44" s="284" t="s">
        <v>120</v>
      </c>
      <c r="D44" s="286" t="s">
        <v>286</v>
      </c>
      <c r="F44" s="284" t="s">
        <v>120</v>
      </c>
      <c r="G44" s="286" t="s">
        <v>286</v>
      </c>
      <c r="L44" s="274"/>
      <c r="M44" s="274">
        <f t="shared" si="2"/>
        <v>1</v>
      </c>
      <c r="N44" s="336"/>
      <c r="O44" s="281">
        <v>142</v>
      </c>
      <c r="P44" s="300" t="s">
        <v>287</v>
      </c>
      <c r="Q44" s="269">
        <f t="shared" si="0"/>
        <v>1</v>
      </c>
      <c r="R44" s="61" t="str">
        <f t="shared" si="1"/>
        <v>Veste Polaire</v>
      </c>
      <c r="U44" s="276">
        <v>26300</v>
      </c>
      <c r="V44" s="277" t="s">
        <v>283</v>
      </c>
      <c r="W44" s="276">
        <v>26300</v>
      </c>
    </row>
    <row r="45" spans="2:23" ht="15.75" customHeight="1">
      <c r="B45" s="278" t="s">
        <v>289</v>
      </c>
      <c r="C45" s="284" t="s">
        <v>122</v>
      </c>
      <c r="D45" s="278" t="s">
        <v>289</v>
      </c>
      <c r="F45" s="284" t="s">
        <v>122</v>
      </c>
      <c r="G45" s="278" t="s">
        <v>289</v>
      </c>
      <c r="L45" s="274"/>
      <c r="M45" s="274">
        <f t="shared" si="2"/>
        <v>21</v>
      </c>
      <c r="N45" s="336"/>
      <c r="O45" s="281">
        <v>143</v>
      </c>
      <c r="P45" s="300" t="s">
        <v>290</v>
      </c>
      <c r="Q45" s="269">
        <f t="shared" si="0"/>
        <v>1</v>
      </c>
      <c r="R45" s="61" t="str">
        <f t="shared" si="1"/>
        <v>Veste ville</v>
      </c>
      <c r="U45" s="276" t="s">
        <v>245</v>
      </c>
      <c r="V45" s="277" t="s">
        <v>285</v>
      </c>
      <c r="W45" s="276" t="s">
        <v>245</v>
      </c>
    </row>
    <row r="46" spans="2:23" ht="15.75" customHeight="1">
      <c r="B46" s="286" t="s">
        <v>201</v>
      </c>
      <c r="C46" s="284" t="s">
        <v>125</v>
      </c>
      <c r="D46" s="286" t="s">
        <v>201</v>
      </c>
      <c r="F46" s="284" t="s">
        <v>125</v>
      </c>
      <c r="G46" s="286" t="s">
        <v>201</v>
      </c>
      <c r="L46" s="274"/>
      <c r="M46" s="274">
        <f t="shared" si="2"/>
        <v>19</v>
      </c>
      <c r="N46" s="336"/>
      <c r="O46" s="281">
        <v>144</v>
      </c>
      <c r="P46" s="300" t="s">
        <v>292</v>
      </c>
      <c r="Q46" s="269">
        <f t="shared" si="0"/>
        <v>1</v>
      </c>
      <c r="R46" s="61" t="str">
        <f t="shared" si="1"/>
        <v>Vetem nuit</v>
      </c>
      <c r="U46" s="276">
        <v>26760</v>
      </c>
      <c r="V46" s="277" t="s">
        <v>288</v>
      </c>
      <c r="W46" s="276">
        <v>26760</v>
      </c>
    </row>
    <row r="47" spans="2:23" ht="15.75" customHeight="1">
      <c r="B47" s="278" t="s">
        <v>294</v>
      </c>
      <c r="C47" s="284" t="s">
        <v>507</v>
      </c>
      <c r="D47" s="278" t="s">
        <v>294</v>
      </c>
      <c r="F47" s="284" t="s">
        <v>507</v>
      </c>
      <c r="G47" s="278" t="s">
        <v>294</v>
      </c>
      <c r="L47" s="274"/>
      <c r="M47" s="274">
        <f t="shared" si="2"/>
        <v>18</v>
      </c>
      <c r="N47" s="336"/>
      <c r="O47" s="281">
        <v>145</v>
      </c>
      <c r="P47" s="300" t="s">
        <v>295</v>
      </c>
      <c r="Q47" s="269">
        <f t="shared" si="0"/>
        <v>1</v>
      </c>
      <c r="R47" s="61" t="str">
        <f t="shared" si="1"/>
        <v>Vetem pluie</v>
      </c>
      <c r="U47" s="276">
        <v>26120</v>
      </c>
      <c r="V47" s="277" t="s">
        <v>293</v>
      </c>
      <c r="W47" s="276">
        <v>26120</v>
      </c>
    </row>
    <row r="48" spans="2:23" ht="15.75" customHeight="1">
      <c r="B48" s="286" t="s">
        <v>297</v>
      </c>
      <c r="C48" s="284" t="s">
        <v>128</v>
      </c>
      <c r="D48" s="286" t="s">
        <v>297</v>
      </c>
      <c r="F48" s="284" t="s">
        <v>128</v>
      </c>
      <c r="G48" s="286" t="s">
        <v>297</v>
      </c>
      <c r="L48" s="274"/>
      <c r="M48" s="274">
        <f t="shared" si="2"/>
        <v>19</v>
      </c>
      <c r="N48" s="336"/>
      <c r="O48" s="281">
        <v>146</v>
      </c>
      <c r="P48" s="300" t="s">
        <v>298</v>
      </c>
      <c r="Q48" s="269">
        <f t="shared" si="0"/>
        <v>1</v>
      </c>
      <c r="R48" s="61" t="str">
        <f t="shared" si="1"/>
        <v>Vetem sports</v>
      </c>
      <c r="U48" s="276">
        <v>26800</v>
      </c>
      <c r="V48" s="277" t="s">
        <v>296</v>
      </c>
      <c r="W48" s="276">
        <v>26800</v>
      </c>
    </row>
    <row r="49" spans="2:23" ht="15.75" customHeight="1">
      <c r="B49" s="278" t="s">
        <v>300</v>
      </c>
      <c r="C49" s="284" t="s">
        <v>130</v>
      </c>
      <c r="D49" s="278" t="s">
        <v>300</v>
      </c>
      <c r="F49" s="284" t="s">
        <v>130</v>
      </c>
      <c r="G49" s="278" t="s">
        <v>300</v>
      </c>
      <c r="L49" s="274"/>
      <c r="M49" s="274">
        <f t="shared" si="2"/>
        <v>20</v>
      </c>
      <c r="N49" s="336"/>
      <c r="O49" s="281">
        <v>147</v>
      </c>
      <c r="P49" s="300" t="s">
        <v>523</v>
      </c>
      <c r="Q49" s="269">
        <f t="shared" si="0"/>
        <v>1</v>
      </c>
      <c r="R49" s="61" t="str">
        <f t="shared" si="1"/>
        <v>Article divers</v>
      </c>
      <c r="U49" s="276">
        <v>26120</v>
      </c>
      <c r="V49" s="277" t="s">
        <v>299</v>
      </c>
      <c r="W49" s="276">
        <v>26120</v>
      </c>
    </row>
    <row r="50" spans="2:23" ht="15.75" customHeight="1">
      <c r="B50" s="286" t="s">
        <v>302</v>
      </c>
      <c r="C50" s="284" t="s">
        <v>133</v>
      </c>
      <c r="D50" s="286" t="s">
        <v>302</v>
      </c>
      <c r="F50" s="284" t="s">
        <v>133</v>
      </c>
      <c r="G50" s="286" t="s">
        <v>302</v>
      </c>
      <c r="L50" s="274"/>
      <c r="M50" s="274">
        <f t="shared" si="2"/>
        <v>20</v>
      </c>
      <c r="N50" s="336"/>
      <c r="O50" s="281">
        <v>148</v>
      </c>
      <c r="P50" s="300" t="s">
        <v>303</v>
      </c>
      <c r="Q50" s="269">
        <f t="shared" si="0"/>
        <v>1</v>
      </c>
      <c r="R50" s="61" t="str">
        <f t="shared" si="1"/>
        <v>Linge maison</v>
      </c>
      <c r="U50" s="276">
        <v>26120</v>
      </c>
      <c r="V50" s="277" t="s">
        <v>301</v>
      </c>
      <c r="W50" s="276">
        <v>26120</v>
      </c>
    </row>
    <row r="51" spans="2:23" ht="15.75" customHeight="1">
      <c r="B51" s="278" t="s">
        <v>305</v>
      </c>
      <c r="C51" s="284" t="s">
        <v>135</v>
      </c>
      <c r="D51" s="278" t="s">
        <v>305</v>
      </c>
      <c r="F51" s="284" t="s">
        <v>135</v>
      </c>
      <c r="G51" s="278" t="s">
        <v>305</v>
      </c>
      <c r="L51" s="274"/>
      <c r="M51" s="274">
        <f t="shared" si="2"/>
        <v>13</v>
      </c>
      <c r="N51" s="336"/>
      <c r="O51" s="281">
        <v>149</v>
      </c>
      <c r="P51" s="300" t="s">
        <v>535</v>
      </c>
      <c r="Q51" s="269">
        <f t="shared" si="0"/>
        <v>1</v>
      </c>
      <c r="R51" s="61" t="str">
        <f t="shared" si="1"/>
        <v>Art. div, sports</v>
      </c>
      <c r="U51" s="276">
        <v>26120</v>
      </c>
      <c r="V51" s="277" t="s">
        <v>304</v>
      </c>
      <c r="W51" s="276">
        <v>26120</v>
      </c>
    </row>
    <row r="52" spans="2:23" ht="15.75" customHeight="1">
      <c r="B52" s="286" t="s">
        <v>307</v>
      </c>
      <c r="C52" s="284" t="s">
        <v>138</v>
      </c>
      <c r="D52" s="286" t="s">
        <v>307</v>
      </c>
      <c r="F52" s="284" t="s">
        <v>138</v>
      </c>
      <c r="G52" s="286" t="s">
        <v>307</v>
      </c>
      <c r="L52" s="274"/>
      <c r="M52" s="274">
        <f t="shared" si="2"/>
        <v>22</v>
      </c>
      <c r="N52" s="336"/>
      <c r="O52" s="281">
        <v>150</v>
      </c>
      <c r="P52" s="300" t="s">
        <v>457</v>
      </c>
      <c r="Q52" s="269">
        <f t="shared" si="0"/>
        <v>1</v>
      </c>
      <c r="R52" s="61" t="str">
        <f t="shared" si="1"/>
        <v>article baignade</v>
      </c>
      <c r="U52" s="276">
        <v>26800</v>
      </c>
      <c r="V52" s="277" t="s">
        <v>306</v>
      </c>
      <c r="W52" s="276">
        <v>26800</v>
      </c>
    </row>
    <row r="53" spans="2:23" ht="15.75" customHeight="1" thickBot="1">
      <c r="B53" s="278" t="s">
        <v>309</v>
      </c>
      <c r="C53" s="284" t="s">
        <v>140</v>
      </c>
      <c r="D53" s="278" t="s">
        <v>309</v>
      </c>
      <c r="F53" s="284" t="s">
        <v>140</v>
      </c>
      <c r="G53" s="278" t="s">
        <v>309</v>
      </c>
      <c r="L53" s="274"/>
      <c r="M53" s="274">
        <f t="shared" si="2"/>
        <v>22</v>
      </c>
      <c r="N53" s="336"/>
      <c r="O53" s="306">
        <v>151</v>
      </c>
      <c r="P53" s="300" t="s">
        <v>474</v>
      </c>
      <c r="Q53" s="283"/>
      <c r="R53" s="61" t="str">
        <f t="shared" si="1"/>
        <v>Art. puériculture</v>
      </c>
      <c r="U53" s="276">
        <v>26300</v>
      </c>
      <c r="V53" s="277" t="s">
        <v>308</v>
      </c>
      <c r="W53" s="276">
        <v>26300</v>
      </c>
    </row>
    <row r="54" spans="2:23" ht="15.75" customHeight="1" thickBot="1">
      <c r="B54" s="286" t="s">
        <v>311</v>
      </c>
      <c r="C54" s="289" t="s">
        <v>312</v>
      </c>
      <c r="D54" s="286" t="s">
        <v>311</v>
      </c>
      <c r="F54" s="289" t="s">
        <v>312</v>
      </c>
      <c r="G54" s="286" t="s">
        <v>311</v>
      </c>
      <c r="L54" s="274"/>
      <c r="M54" s="274">
        <f t="shared" si="2"/>
        <v>1</v>
      </c>
      <c r="N54" s="338" t="s">
        <v>485</v>
      </c>
      <c r="O54" s="275">
        <v>201</v>
      </c>
      <c r="P54" s="300" t="s">
        <v>313</v>
      </c>
      <c r="Q54" s="269">
        <f>O55-O54</f>
        <v>1</v>
      </c>
      <c r="R54" s="61" t="str">
        <f t="shared" si="1"/>
        <v>Anorak</v>
      </c>
      <c r="U54" s="276">
        <v>26100</v>
      </c>
      <c r="V54" s="277" t="s">
        <v>310</v>
      </c>
      <c r="W54" s="276">
        <v>26100</v>
      </c>
    </row>
    <row r="55" spans="12:23" ht="14.25" customHeight="1">
      <c r="L55" s="274"/>
      <c r="M55" s="274">
        <f t="shared" si="2"/>
        <v>14</v>
      </c>
      <c r="N55" s="338"/>
      <c r="O55" s="303">
        <v>202</v>
      </c>
      <c r="P55" s="300" t="s">
        <v>474</v>
      </c>
      <c r="Q55" s="269">
        <f t="shared" si="0"/>
        <v>1</v>
      </c>
      <c r="R55" s="61" t="str">
        <f t="shared" si="1"/>
        <v>Babygros</v>
      </c>
      <c r="U55" s="276" t="s">
        <v>277</v>
      </c>
      <c r="V55" s="277" t="s">
        <v>314</v>
      </c>
      <c r="W55" s="276" t="s">
        <v>277</v>
      </c>
    </row>
    <row r="56" spans="12:23" ht="14.25" customHeight="1">
      <c r="L56" s="274"/>
      <c r="M56" s="274">
        <f t="shared" si="2"/>
        <v>1</v>
      </c>
      <c r="N56" s="338"/>
      <c r="O56" s="290">
        <v>203</v>
      </c>
      <c r="P56" s="300" t="s">
        <v>316</v>
      </c>
      <c r="Q56" s="269">
        <f t="shared" si="0"/>
        <v>1</v>
      </c>
      <c r="R56" s="61" t="str">
        <f t="shared" si="1"/>
        <v>bas jogging</v>
      </c>
      <c r="U56" s="276" t="s">
        <v>229</v>
      </c>
      <c r="V56" s="277" t="s">
        <v>315</v>
      </c>
      <c r="W56" s="276" t="s">
        <v>229</v>
      </c>
    </row>
    <row r="57" spans="12:23" ht="14.25" customHeight="1">
      <c r="L57" s="274"/>
      <c r="M57" s="274">
        <f t="shared" si="2"/>
        <v>18</v>
      </c>
      <c r="N57" s="338"/>
      <c r="O57" s="290">
        <v>204</v>
      </c>
      <c r="P57" s="300" t="s">
        <v>318</v>
      </c>
      <c r="Q57" s="269">
        <f t="shared" si="0"/>
        <v>1</v>
      </c>
      <c r="R57" s="61" t="str">
        <f t="shared" si="1"/>
        <v>Bermuda</v>
      </c>
      <c r="U57" s="276" t="s">
        <v>211</v>
      </c>
      <c r="V57" s="277" t="s">
        <v>317</v>
      </c>
      <c r="W57" s="276" t="s">
        <v>211</v>
      </c>
    </row>
    <row r="58" spans="12:23" ht="14.25" customHeight="1">
      <c r="L58" s="274"/>
      <c r="M58" s="274">
        <f t="shared" si="2"/>
        <v>15</v>
      </c>
      <c r="N58" s="338"/>
      <c r="O58" s="290">
        <v>205</v>
      </c>
      <c r="P58" s="300" t="s">
        <v>320</v>
      </c>
      <c r="Q58" s="269">
        <f t="shared" si="0"/>
        <v>1</v>
      </c>
      <c r="R58" s="61" t="str">
        <f t="shared" si="1"/>
        <v>Blouson</v>
      </c>
      <c r="U58" s="276">
        <v>26320</v>
      </c>
      <c r="V58" s="277" t="s">
        <v>319</v>
      </c>
      <c r="W58" s="276">
        <v>26320</v>
      </c>
    </row>
    <row r="59" spans="12:23" ht="14.25" customHeight="1">
      <c r="L59" s="274"/>
      <c r="M59" s="274">
        <f t="shared" si="2"/>
        <v>15</v>
      </c>
      <c r="N59" s="338"/>
      <c r="O59" s="303">
        <v>206</v>
      </c>
      <c r="P59" s="300" t="s">
        <v>474</v>
      </c>
      <c r="Q59" s="269">
        <f t="shared" si="0"/>
        <v>1</v>
      </c>
      <c r="R59" s="61" t="str">
        <f t="shared" si="1"/>
        <v>Body</v>
      </c>
      <c r="U59" s="276" t="s">
        <v>229</v>
      </c>
      <c r="V59" s="277" t="s">
        <v>321</v>
      </c>
      <c r="W59" s="276" t="s">
        <v>229</v>
      </c>
    </row>
    <row r="60" spans="12:23" ht="14.25" customHeight="1">
      <c r="L60" s="274"/>
      <c r="M60" s="274">
        <f t="shared" si="2"/>
        <v>1</v>
      </c>
      <c r="N60" s="338"/>
      <c r="O60" s="290">
        <v>207</v>
      </c>
      <c r="P60" s="300" t="s">
        <v>323</v>
      </c>
      <c r="Q60" s="269">
        <f t="shared" si="0"/>
        <v>1</v>
      </c>
      <c r="R60" s="61" t="str">
        <f t="shared" si="1"/>
        <v>Ceinture</v>
      </c>
      <c r="U60" s="276">
        <v>26300</v>
      </c>
      <c r="V60" s="277" t="s">
        <v>322</v>
      </c>
      <c r="W60" s="276">
        <v>26300</v>
      </c>
    </row>
    <row r="61" spans="12:23" ht="14.25" customHeight="1">
      <c r="L61" s="274"/>
      <c r="M61" s="274">
        <f t="shared" si="2"/>
        <v>16</v>
      </c>
      <c r="N61" s="338"/>
      <c r="O61" s="290">
        <v>208</v>
      </c>
      <c r="P61" s="300" t="s">
        <v>524</v>
      </c>
      <c r="Q61" s="269">
        <f t="shared" si="0"/>
        <v>1</v>
      </c>
      <c r="R61" s="61" t="str">
        <f t="shared" si="1"/>
        <v>Chaussures/baskets</v>
      </c>
      <c r="U61" s="276" t="s">
        <v>245</v>
      </c>
      <c r="V61" s="277" t="s">
        <v>324</v>
      </c>
      <c r="W61" s="276" t="s">
        <v>245</v>
      </c>
    </row>
    <row r="62" spans="12:23" ht="14.25" customHeight="1">
      <c r="L62" s="274"/>
      <c r="M62" s="274">
        <f t="shared" si="2"/>
        <v>24</v>
      </c>
      <c r="N62" s="338"/>
      <c r="O62" s="290">
        <v>209</v>
      </c>
      <c r="P62" s="300" t="s">
        <v>326</v>
      </c>
      <c r="Q62" s="269">
        <f t="shared" si="0"/>
        <v>1</v>
      </c>
      <c r="R62" s="61" t="str">
        <f t="shared" si="1"/>
        <v>Chemise</v>
      </c>
      <c r="U62" s="276">
        <v>26120</v>
      </c>
      <c r="V62" s="277" t="s">
        <v>325</v>
      </c>
      <c r="W62" s="276">
        <v>26120</v>
      </c>
    </row>
    <row r="63" spans="12:18" ht="14.25" customHeight="1">
      <c r="L63" s="274"/>
      <c r="M63" s="274">
        <f t="shared" si="2"/>
        <v>15</v>
      </c>
      <c r="N63" s="338"/>
      <c r="O63" s="290">
        <v>210</v>
      </c>
      <c r="P63" s="300" t="s">
        <v>474</v>
      </c>
      <c r="Q63" s="269">
        <f t="shared" si="0"/>
        <v>1</v>
      </c>
      <c r="R63" s="61" t="str">
        <f t="shared" si="1"/>
        <v>Chemisier</v>
      </c>
    </row>
    <row r="64" spans="12:18" ht="14.25" customHeight="1">
      <c r="L64" s="274"/>
      <c r="M64" s="274">
        <f t="shared" si="2"/>
        <v>1</v>
      </c>
      <c r="N64" s="338"/>
      <c r="O64" s="290">
        <v>211</v>
      </c>
      <c r="P64" s="310" t="s">
        <v>525</v>
      </c>
      <c r="Q64" s="269">
        <f t="shared" si="0"/>
        <v>1</v>
      </c>
      <c r="R64" s="61" t="str">
        <f t="shared" si="1"/>
        <v>Collants Chaussettes</v>
      </c>
    </row>
    <row r="65" spans="12:18" ht="14.25" customHeight="1">
      <c r="L65" s="274"/>
      <c r="M65" s="274">
        <f t="shared" si="2"/>
        <v>23</v>
      </c>
      <c r="N65" s="338"/>
      <c r="O65" s="290">
        <v>212</v>
      </c>
      <c r="P65" s="300" t="s">
        <v>328</v>
      </c>
      <c r="Q65" s="269">
        <f t="shared" si="0"/>
        <v>1</v>
      </c>
      <c r="R65" s="61" t="str">
        <f t="shared" si="1"/>
        <v>Combinaison</v>
      </c>
    </row>
    <row r="66" spans="12:18" ht="14.25" customHeight="1">
      <c r="L66" s="274"/>
      <c r="M66" s="274">
        <f t="shared" si="2"/>
        <v>18</v>
      </c>
      <c r="N66" s="338"/>
      <c r="O66" s="290">
        <v>213</v>
      </c>
      <c r="P66" s="300" t="s">
        <v>216</v>
      </c>
      <c r="Q66" s="269">
        <f t="shared" si="0"/>
        <v>1</v>
      </c>
      <c r="R66" s="61" t="str">
        <f t="shared" si="1"/>
        <v>Combishort</v>
      </c>
    </row>
    <row r="67" spans="12:18" ht="14.25" customHeight="1">
      <c r="L67" s="274"/>
      <c r="M67" s="274">
        <f t="shared" si="2"/>
        <v>18</v>
      </c>
      <c r="N67" s="338"/>
      <c r="O67" s="290">
        <v>214</v>
      </c>
      <c r="P67" s="300" t="s">
        <v>329</v>
      </c>
      <c r="Q67" s="269">
        <f t="shared" si="0"/>
        <v>1</v>
      </c>
      <c r="R67" s="61" t="str">
        <f t="shared" si="1"/>
        <v>Costume</v>
      </c>
    </row>
    <row r="68" spans="12:18" ht="14.25" customHeight="1">
      <c r="L68" s="274"/>
      <c r="M68" s="274">
        <f t="shared" si="2"/>
        <v>15</v>
      </c>
      <c r="N68" s="338"/>
      <c r="O68" s="290">
        <v>215</v>
      </c>
      <c r="P68" s="300" t="s">
        <v>458</v>
      </c>
      <c r="Q68" s="269">
        <f aca="true" t="shared" si="3" ref="Q68:Q103">O69-O68</f>
        <v>1</v>
      </c>
      <c r="R68" s="61" t="str">
        <f aca="true" t="shared" si="4" ref="R68:R131">VLOOKUP(RIGHT(O$1:O$65536,2),B$1:C$65536,2,FALSE)</f>
        <v>Débardeur</v>
      </c>
    </row>
    <row r="69" spans="12:18" ht="14.25" customHeight="1">
      <c r="L69" s="274"/>
      <c r="M69" s="274">
        <f aca="true" t="shared" si="5" ref="M69:M132">LEN(P68)</f>
        <v>20</v>
      </c>
      <c r="N69" s="338"/>
      <c r="O69" s="290">
        <v>216</v>
      </c>
      <c r="P69" s="300" t="s">
        <v>474</v>
      </c>
      <c r="Q69" s="269">
        <f t="shared" si="3"/>
        <v>1</v>
      </c>
      <c r="R69" s="61" t="str">
        <f t="shared" si="4"/>
        <v>Ensemble</v>
      </c>
    </row>
    <row r="70" spans="12:18" ht="14.25" customHeight="1">
      <c r="L70" s="274"/>
      <c r="M70" s="274">
        <f t="shared" si="5"/>
        <v>1</v>
      </c>
      <c r="N70" s="338"/>
      <c r="O70" s="290">
        <v>217</v>
      </c>
      <c r="P70" s="300" t="s">
        <v>330</v>
      </c>
      <c r="Q70" s="269">
        <f t="shared" si="3"/>
        <v>1</v>
      </c>
      <c r="R70" s="61" t="str">
        <f t="shared" si="4"/>
        <v>Foulard</v>
      </c>
    </row>
    <row r="71" spans="12:18" ht="14.25" customHeight="1">
      <c r="L71" s="274"/>
      <c r="M71" s="274">
        <f t="shared" si="5"/>
        <v>15</v>
      </c>
      <c r="N71" s="338"/>
      <c r="O71" s="290">
        <v>218</v>
      </c>
      <c r="P71" s="300" t="s">
        <v>331</v>
      </c>
      <c r="Q71" s="269">
        <f t="shared" si="3"/>
        <v>1</v>
      </c>
      <c r="R71" s="61" t="str">
        <f t="shared" si="4"/>
        <v>Gilet</v>
      </c>
    </row>
    <row r="72" spans="12:18" ht="14.25" customHeight="1">
      <c r="L72" s="274"/>
      <c r="M72" s="274">
        <f t="shared" si="5"/>
        <v>13</v>
      </c>
      <c r="N72" s="338"/>
      <c r="O72" s="290">
        <v>219</v>
      </c>
      <c r="P72" s="300" t="s">
        <v>459</v>
      </c>
      <c r="Q72" s="269">
        <f t="shared" si="3"/>
        <v>1</v>
      </c>
      <c r="R72" s="61" t="str">
        <f t="shared" si="4"/>
        <v>Jean</v>
      </c>
    </row>
    <row r="73" spans="12:18" ht="14.25" customHeight="1">
      <c r="L73" s="274"/>
      <c r="M73" s="274">
        <f t="shared" si="5"/>
        <v>12</v>
      </c>
      <c r="N73" s="338"/>
      <c r="O73" s="303">
        <v>220</v>
      </c>
      <c r="P73" s="300" t="s">
        <v>474</v>
      </c>
      <c r="Q73" s="269">
        <f t="shared" si="3"/>
        <v>1</v>
      </c>
      <c r="R73" s="61" t="str">
        <f t="shared" si="4"/>
        <v>Jupe</v>
      </c>
    </row>
    <row r="74" spans="12:18" ht="14.25" customHeight="1">
      <c r="L74" s="274"/>
      <c r="M74" s="274">
        <f t="shared" si="5"/>
        <v>1</v>
      </c>
      <c r="N74" s="338"/>
      <c r="O74" s="303">
        <v>221</v>
      </c>
      <c r="P74" s="300" t="s">
        <v>474</v>
      </c>
      <c r="Q74" s="269">
        <f t="shared" si="3"/>
        <v>1</v>
      </c>
      <c r="R74" s="61" t="str">
        <f t="shared" si="4"/>
        <v>Legging</v>
      </c>
    </row>
    <row r="75" spans="12:18" ht="14.25" customHeight="1">
      <c r="L75" s="274"/>
      <c r="M75" s="274">
        <f t="shared" si="5"/>
        <v>1</v>
      </c>
      <c r="N75" s="338"/>
      <c r="O75" s="290">
        <v>222</v>
      </c>
      <c r="P75" s="300" t="s">
        <v>332</v>
      </c>
      <c r="Q75" s="269">
        <f t="shared" si="3"/>
        <v>1</v>
      </c>
      <c r="R75" s="61" t="str">
        <f t="shared" si="4"/>
        <v>Pantacourt</v>
      </c>
    </row>
    <row r="76" spans="12:18" ht="14.25" customHeight="1">
      <c r="L76" s="274"/>
      <c r="M76" s="274">
        <f t="shared" si="5"/>
        <v>18</v>
      </c>
      <c r="N76" s="338"/>
      <c r="O76" s="290">
        <v>223</v>
      </c>
      <c r="P76" s="300" t="s">
        <v>460</v>
      </c>
      <c r="Q76" s="269">
        <f t="shared" si="3"/>
        <v>1</v>
      </c>
      <c r="R76" s="61" t="str">
        <f t="shared" si="4"/>
        <v>Lot (2 art.)</v>
      </c>
    </row>
    <row r="77" spans="12:18" ht="14.25" customHeight="1">
      <c r="L77" s="274"/>
      <c r="M77" s="274">
        <f t="shared" si="5"/>
        <v>11</v>
      </c>
      <c r="N77" s="338"/>
      <c r="O77" s="290">
        <v>224</v>
      </c>
      <c r="P77" s="300" t="s">
        <v>333</v>
      </c>
      <c r="Q77" s="269">
        <f t="shared" si="3"/>
        <v>1</v>
      </c>
      <c r="R77" s="61" t="str">
        <f t="shared" si="4"/>
        <v>Manteau</v>
      </c>
    </row>
    <row r="78" spans="12:18" ht="14.25" customHeight="1">
      <c r="L78" s="274"/>
      <c r="M78" s="274">
        <f t="shared" si="5"/>
        <v>16</v>
      </c>
      <c r="N78" s="338"/>
      <c r="O78" s="290">
        <v>225</v>
      </c>
      <c r="P78" s="300" t="s">
        <v>334</v>
      </c>
      <c r="Q78" s="269">
        <f t="shared" si="3"/>
        <v>1</v>
      </c>
      <c r="R78" s="61" t="str">
        <f t="shared" si="4"/>
        <v>Pantalon</v>
      </c>
    </row>
    <row r="79" spans="12:18" ht="14.25" customHeight="1">
      <c r="L79" s="274"/>
      <c r="M79" s="274">
        <f t="shared" si="5"/>
        <v>16</v>
      </c>
      <c r="N79" s="338"/>
      <c r="O79" s="290">
        <v>226</v>
      </c>
      <c r="P79" s="300" t="s">
        <v>335</v>
      </c>
      <c r="Q79" s="269">
        <f t="shared" si="3"/>
        <v>1</v>
      </c>
      <c r="R79" s="61" t="str">
        <f t="shared" si="4"/>
        <v>Parka</v>
      </c>
    </row>
    <row r="80" spans="12:18" ht="14.25" customHeight="1">
      <c r="L80" s="274"/>
      <c r="M80" s="274">
        <f t="shared" si="5"/>
        <v>13</v>
      </c>
      <c r="N80" s="338"/>
      <c r="O80" s="290">
        <v>227</v>
      </c>
      <c r="P80" s="300" t="s">
        <v>336</v>
      </c>
      <c r="Q80" s="269">
        <f t="shared" si="3"/>
        <v>1</v>
      </c>
      <c r="R80" s="61" t="str">
        <f t="shared" si="4"/>
        <v>Peignoir bain</v>
      </c>
    </row>
    <row r="81" spans="12:18" ht="14.25" customHeight="1">
      <c r="L81" s="274"/>
      <c r="M81" s="274">
        <f t="shared" si="5"/>
        <v>22</v>
      </c>
      <c r="N81" s="338"/>
      <c r="O81" s="290">
        <v>228</v>
      </c>
      <c r="P81" s="300" t="s">
        <v>337</v>
      </c>
      <c r="Q81" s="269">
        <f t="shared" si="3"/>
        <v>1</v>
      </c>
      <c r="R81" s="61" t="str">
        <f t="shared" si="4"/>
        <v>Polo</v>
      </c>
    </row>
    <row r="82" spans="12:18" ht="14.25" customHeight="1">
      <c r="L82" s="274"/>
      <c r="M82" s="274">
        <f t="shared" si="5"/>
        <v>13</v>
      </c>
      <c r="N82" s="338"/>
      <c r="O82" s="290">
        <v>229</v>
      </c>
      <c r="P82" s="300" t="s">
        <v>338</v>
      </c>
      <c r="Q82" s="269">
        <f t="shared" si="3"/>
        <v>1</v>
      </c>
      <c r="R82" s="61" t="str">
        <f t="shared" si="4"/>
        <v>Pull</v>
      </c>
    </row>
    <row r="83" spans="12:18" ht="14.25" customHeight="1">
      <c r="L83" s="274"/>
      <c r="M83" s="274">
        <f t="shared" si="5"/>
        <v>12</v>
      </c>
      <c r="N83" s="338"/>
      <c r="O83" s="303">
        <v>230</v>
      </c>
      <c r="P83" s="300" t="s">
        <v>474</v>
      </c>
      <c r="Q83" s="269">
        <f t="shared" si="3"/>
        <v>1</v>
      </c>
      <c r="R83" s="61" t="str">
        <f t="shared" si="4"/>
        <v>Robe</v>
      </c>
    </row>
    <row r="84" spans="12:18" ht="14.25" customHeight="1">
      <c r="L84" s="274"/>
      <c r="M84" s="274">
        <f t="shared" si="5"/>
        <v>1</v>
      </c>
      <c r="N84" s="338"/>
      <c r="O84" s="290">
        <v>231</v>
      </c>
      <c r="P84" s="300" t="s">
        <v>339</v>
      </c>
      <c r="Q84" s="269">
        <f t="shared" si="3"/>
        <v>1</v>
      </c>
      <c r="R84" s="61" t="str">
        <f t="shared" si="4"/>
        <v>Robe de chambre</v>
      </c>
    </row>
    <row r="85" spans="12:18" ht="14.25" customHeight="1">
      <c r="L85" s="274"/>
      <c r="M85" s="274">
        <f t="shared" si="5"/>
        <v>23</v>
      </c>
      <c r="N85" s="338"/>
      <c r="O85" s="290">
        <v>232</v>
      </c>
      <c r="P85" s="300" t="s">
        <v>461</v>
      </c>
      <c r="Q85" s="269">
        <f t="shared" si="3"/>
        <v>1</v>
      </c>
      <c r="R85" s="61" t="str">
        <f t="shared" si="4"/>
        <v>Sac</v>
      </c>
    </row>
    <row r="86" spans="12:18" ht="14.25" customHeight="1">
      <c r="L86" s="274"/>
      <c r="M86" s="274">
        <f t="shared" si="5"/>
        <v>11</v>
      </c>
      <c r="N86" s="338"/>
      <c r="O86" s="290">
        <v>233</v>
      </c>
      <c r="P86" s="300" t="s">
        <v>340</v>
      </c>
      <c r="Q86" s="269">
        <f t="shared" si="3"/>
        <v>1</v>
      </c>
      <c r="R86" s="61" t="str">
        <f t="shared" si="4"/>
        <v>Salopette</v>
      </c>
    </row>
    <row r="87" spans="12:18" ht="14.25" customHeight="1">
      <c r="L87" s="274"/>
      <c r="M87" s="274">
        <f t="shared" si="5"/>
        <v>17</v>
      </c>
      <c r="N87" s="338"/>
      <c r="O87" s="290">
        <v>234</v>
      </c>
      <c r="P87" s="300" t="s">
        <v>341</v>
      </c>
      <c r="Q87" s="269">
        <f t="shared" si="3"/>
        <v>1</v>
      </c>
      <c r="R87" s="61" t="str">
        <f t="shared" si="4"/>
        <v>Short</v>
      </c>
    </row>
    <row r="88" spans="12:18" ht="14.25" customHeight="1">
      <c r="L88" s="274"/>
      <c r="M88" s="274">
        <f t="shared" si="5"/>
        <v>13</v>
      </c>
      <c r="N88" s="338"/>
      <c r="O88" s="290">
        <v>235</v>
      </c>
      <c r="P88" s="300" t="s">
        <v>342</v>
      </c>
      <c r="Q88" s="269">
        <f t="shared" si="3"/>
        <v>1</v>
      </c>
      <c r="R88" s="61" t="str">
        <f t="shared" si="4"/>
        <v>Sous pull</v>
      </c>
    </row>
    <row r="89" spans="12:18" ht="14.25" customHeight="1">
      <c r="L89" s="274"/>
      <c r="M89" s="274">
        <f t="shared" si="5"/>
        <v>17</v>
      </c>
      <c r="N89" s="338"/>
      <c r="O89" s="290">
        <v>236</v>
      </c>
      <c r="P89" s="300" t="s">
        <v>343</v>
      </c>
      <c r="Q89" s="269">
        <f t="shared" si="3"/>
        <v>1</v>
      </c>
      <c r="R89" s="61" t="str">
        <f t="shared" si="4"/>
        <v>Survêtement</v>
      </c>
    </row>
    <row r="90" spans="12:18" ht="14.25" customHeight="1">
      <c r="L90" s="274"/>
      <c r="M90" s="274">
        <f t="shared" si="5"/>
        <v>19</v>
      </c>
      <c r="N90" s="338"/>
      <c r="O90" s="290">
        <v>237</v>
      </c>
      <c r="P90" s="300" t="s">
        <v>344</v>
      </c>
      <c r="Q90" s="269">
        <f t="shared" si="3"/>
        <v>1</v>
      </c>
      <c r="R90" s="61" t="str">
        <f t="shared" si="4"/>
        <v>Sweat</v>
      </c>
    </row>
    <row r="91" spans="12:18" ht="14.25" customHeight="1">
      <c r="L91" s="274"/>
      <c r="M91" s="274">
        <f t="shared" si="5"/>
        <v>13</v>
      </c>
      <c r="N91" s="338"/>
      <c r="O91" s="290">
        <v>238</v>
      </c>
      <c r="P91" s="300" t="s">
        <v>345</v>
      </c>
      <c r="Q91" s="269">
        <f t="shared" si="3"/>
        <v>1</v>
      </c>
      <c r="R91" s="61" t="str">
        <f t="shared" si="4"/>
        <v>Tee shirt</v>
      </c>
    </row>
    <row r="92" spans="12:18" ht="14.25" customHeight="1">
      <c r="L92" s="274"/>
      <c r="M92" s="274">
        <f t="shared" si="5"/>
        <v>17</v>
      </c>
      <c r="N92" s="338"/>
      <c r="O92" s="303">
        <v>239</v>
      </c>
      <c r="P92" s="300" t="s">
        <v>474</v>
      </c>
      <c r="Q92" s="269">
        <f t="shared" si="3"/>
        <v>1</v>
      </c>
      <c r="R92" s="61" t="str">
        <f t="shared" si="4"/>
        <v>Top</v>
      </c>
    </row>
    <row r="93" spans="12:18" ht="14.25" customHeight="1">
      <c r="L93" s="274"/>
      <c r="M93" s="274">
        <f t="shared" si="5"/>
        <v>1</v>
      </c>
      <c r="N93" s="338"/>
      <c r="O93" s="290">
        <v>240</v>
      </c>
      <c r="P93" s="300" t="s">
        <v>474</v>
      </c>
      <c r="Q93" s="269">
        <f t="shared" si="3"/>
        <v>1</v>
      </c>
      <c r="R93" s="61" t="str">
        <f t="shared" si="4"/>
        <v>Tunique</v>
      </c>
    </row>
    <row r="94" spans="12:18" ht="14.25" customHeight="1">
      <c r="L94" s="274"/>
      <c r="M94" s="274">
        <f t="shared" si="5"/>
        <v>1</v>
      </c>
      <c r="N94" s="338"/>
      <c r="O94" s="303">
        <v>241</v>
      </c>
      <c r="P94" s="300" t="s">
        <v>474</v>
      </c>
      <c r="Q94" s="269">
        <f t="shared" si="3"/>
        <v>1</v>
      </c>
      <c r="R94" s="61" t="str">
        <f t="shared" si="4"/>
        <v>Turbulette</v>
      </c>
    </row>
    <row r="95" spans="12:18" ht="14.25" customHeight="1">
      <c r="L95" s="274"/>
      <c r="M95" s="274">
        <f t="shared" si="5"/>
        <v>1</v>
      </c>
      <c r="N95" s="338"/>
      <c r="O95" s="290">
        <v>242</v>
      </c>
      <c r="P95" s="300" t="s">
        <v>346</v>
      </c>
      <c r="Q95" s="269">
        <f t="shared" si="3"/>
        <v>1</v>
      </c>
      <c r="R95" s="61" t="str">
        <f t="shared" si="4"/>
        <v>Veste Polaire</v>
      </c>
    </row>
    <row r="96" spans="12:18" ht="14.25" customHeight="1">
      <c r="L96" s="274"/>
      <c r="M96" s="274">
        <f t="shared" si="5"/>
        <v>21</v>
      </c>
      <c r="N96" s="338"/>
      <c r="O96" s="290">
        <v>243</v>
      </c>
      <c r="P96" s="300" t="s">
        <v>347</v>
      </c>
      <c r="Q96" s="269">
        <f t="shared" si="3"/>
        <v>1</v>
      </c>
      <c r="R96" s="61" t="str">
        <f t="shared" si="4"/>
        <v>Veste ville</v>
      </c>
    </row>
    <row r="97" spans="12:18" ht="14.25" customHeight="1">
      <c r="L97" s="274"/>
      <c r="M97" s="274">
        <f t="shared" si="5"/>
        <v>19</v>
      </c>
      <c r="N97" s="338"/>
      <c r="O97" s="290">
        <v>244</v>
      </c>
      <c r="P97" s="300" t="s">
        <v>348</v>
      </c>
      <c r="Q97" s="269">
        <f t="shared" si="3"/>
        <v>1</v>
      </c>
      <c r="R97" s="61" t="str">
        <f t="shared" si="4"/>
        <v>Vetem nuit</v>
      </c>
    </row>
    <row r="98" spans="12:18" ht="14.25" customHeight="1">
      <c r="L98" s="274"/>
      <c r="M98" s="274">
        <f t="shared" si="5"/>
        <v>18</v>
      </c>
      <c r="N98" s="338"/>
      <c r="O98" s="290">
        <v>245</v>
      </c>
      <c r="P98" s="300" t="s">
        <v>349</v>
      </c>
      <c r="Q98" s="269">
        <f t="shared" si="3"/>
        <v>1</v>
      </c>
      <c r="R98" s="61" t="str">
        <f t="shared" si="4"/>
        <v>Vetem pluie</v>
      </c>
    </row>
    <row r="99" spans="12:18" ht="14.25" customHeight="1">
      <c r="L99" s="274"/>
      <c r="M99" s="274">
        <f t="shared" si="5"/>
        <v>19</v>
      </c>
      <c r="N99" s="338"/>
      <c r="O99" s="290">
        <v>246</v>
      </c>
      <c r="P99" s="300" t="s">
        <v>350</v>
      </c>
      <c r="Q99" s="269">
        <f t="shared" si="3"/>
        <v>1</v>
      </c>
      <c r="R99" s="61" t="str">
        <f t="shared" si="4"/>
        <v>Vetem sports</v>
      </c>
    </row>
    <row r="100" spans="12:18" ht="14.25" customHeight="1">
      <c r="L100" s="274"/>
      <c r="M100" s="274">
        <f t="shared" si="5"/>
        <v>20</v>
      </c>
      <c r="N100" s="338"/>
      <c r="O100" s="290">
        <v>247</v>
      </c>
      <c r="P100" s="309" t="s">
        <v>462</v>
      </c>
      <c r="Q100" s="269">
        <f t="shared" si="3"/>
        <v>1</v>
      </c>
      <c r="R100" s="61" t="str">
        <f t="shared" si="4"/>
        <v>Article divers</v>
      </c>
    </row>
    <row r="101" spans="12:18" ht="14.25" customHeight="1">
      <c r="L101" s="274"/>
      <c r="M101" s="274">
        <f t="shared" si="5"/>
        <v>22</v>
      </c>
      <c r="N101" s="338"/>
      <c r="O101" s="290">
        <v>248</v>
      </c>
      <c r="P101" s="309" t="s">
        <v>303</v>
      </c>
      <c r="Q101" s="269">
        <f t="shared" si="3"/>
        <v>1</v>
      </c>
      <c r="R101" s="61" t="str">
        <f t="shared" si="4"/>
        <v>Linge maison</v>
      </c>
    </row>
    <row r="102" spans="12:18" ht="14.25" customHeight="1">
      <c r="L102" s="274"/>
      <c r="M102" s="274">
        <f t="shared" si="5"/>
        <v>13</v>
      </c>
      <c r="N102" s="338"/>
      <c r="O102" s="290">
        <v>249</v>
      </c>
      <c r="P102" s="300" t="s">
        <v>526</v>
      </c>
      <c r="Q102" s="269">
        <f t="shared" si="3"/>
        <v>1</v>
      </c>
      <c r="R102" s="61" t="str">
        <f t="shared" si="4"/>
        <v>Art. div, sports</v>
      </c>
    </row>
    <row r="103" spans="12:18" ht="14.25" customHeight="1">
      <c r="L103" s="274"/>
      <c r="M103" s="274">
        <f t="shared" si="5"/>
        <v>22</v>
      </c>
      <c r="N103" s="338"/>
      <c r="O103" s="290">
        <v>250</v>
      </c>
      <c r="P103" s="300" t="s">
        <v>463</v>
      </c>
      <c r="Q103" s="269">
        <f t="shared" si="3"/>
        <v>1</v>
      </c>
      <c r="R103" s="61" t="str">
        <f t="shared" si="4"/>
        <v>article baignade</v>
      </c>
    </row>
    <row r="104" spans="12:18" ht="14.25" customHeight="1" thickBot="1">
      <c r="L104" s="274"/>
      <c r="M104" s="274">
        <f t="shared" si="5"/>
        <v>22</v>
      </c>
      <c r="N104" s="338"/>
      <c r="O104" s="305">
        <v>251</v>
      </c>
      <c r="P104" s="300" t="s">
        <v>474</v>
      </c>
      <c r="Q104" s="283"/>
      <c r="R104" s="61" t="str">
        <f t="shared" si="4"/>
        <v>Art. puériculture</v>
      </c>
    </row>
    <row r="105" spans="12:18" ht="14.25" customHeight="1">
      <c r="L105" s="274"/>
      <c r="M105" s="274">
        <f t="shared" si="5"/>
        <v>1</v>
      </c>
      <c r="N105" s="339" t="s">
        <v>20</v>
      </c>
      <c r="O105" s="275">
        <v>301</v>
      </c>
      <c r="P105" s="300" t="s">
        <v>351</v>
      </c>
      <c r="Q105" s="269">
        <f>O106-O105</f>
        <v>1</v>
      </c>
      <c r="R105" s="61" t="str">
        <f t="shared" si="4"/>
        <v>Anorak</v>
      </c>
    </row>
    <row r="106" spans="12:18" ht="14.25" customHeight="1">
      <c r="L106" s="274"/>
      <c r="M106" s="274">
        <f t="shared" si="5"/>
        <v>15</v>
      </c>
      <c r="N106" s="339"/>
      <c r="O106" s="303">
        <v>302</v>
      </c>
      <c r="P106" s="300" t="s">
        <v>474</v>
      </c>
      <c r="Q106" s="269">
        <f aca="true" t="shared" si="6" ref="Q106:Q141">O107-O106</f>
        <v>1</v>
      </c>
      <c r="R106" s="61" t="str">
        <f t="shared" si="4"/>
        <v>Babygros</v>
      </c>
    </row>
    <row r="107" spans="12:18" ht="14.25" customHeight="1">
      <c r="L107" s="274"/>
      <c r="M107" s="274">
        <f t="shared" si="5"/>
        <v>1</v>
      </c>
      <c r="N107" s="339"/>
      <c r="O107" s="290">
        <v>303</v>
      </c>
      <c r="P107" s="300" t="s">
        <v>352</v>
      </c>
      <c r="Q107" s="269">
        <f t="shared" si="6"/>
        <v>1</v>
      </c>
      <c r="R107" s="61" t="str">
        <f t="shared" si="4"/>
        <v>bas jogging</v>
      </c>
    </row>
    <row r="108" spans="12:18" ht="14.25" customHeight="1">
      <c r="L108" s="274"/>
      <c r="M108" s="274">
        <f t="shared" si="5"/>
        <v>19</v>
      </c>
      <c r="N108" s="339"/>
      <c r="O108" s="290">
        <v>304</v>
      </c>
      <c r="P108" s="300" t="s">
        <v>487</v>
      </c>
      <c r="Q108" s="269">
        <f t="shared" si="6"/>
        <v>1</v>
      </c>
      <c r="R108" s="61" t="str">
        <f t="shared" si="4"/>
        <v>Bermuda</v>
      </c>
    </row>
    <row r="109" spans="12:18" ht="14.25" customHeight="1">
      <c r="L109" s="274"/>
      <c r="M109" s="274">
        <f t="shared" si="5"/>
        <v>15</v>
      </c>
      <c r="N109" s="339"/>
      <c r="O109" s="290">
        <v>305</v>
      </c>
      <c r="P109" s="300" t="s">
        <v>353</v>
      </c>
      <c r="Q109" s="269">
        <f t="shared" si="6"/>
        <v>1</v>
      </c>
      <c r="R109" s="61" t="str">
        <f t="shared" si="4"/>
        <v>Blouson</v>
      </c>
    </row>
    <row r="110" spans="12:18" ht="14.25" customHeight="1">
      <c r="L110" s="274"/>
      <c r="M110" s="274">
        <f t="shared" si="5"/>
        <v>16</v>
      </c>
      <c r="N110" s="339"/>
      <c r="O110" s="303">
        <v>306</v>
      </c>
      <c r="P110" s="300" t="s">
        <v>474</v>
      </c>
      <c r="Q110" s="269">
        <f t="shared" si="6"/>
        <v>1</v>
      </c>
      <c r="R110" s="61" t="str">
        <f t="shared" si="4"/>
        <v>Body</v>
      </c>
    </row>
    <row r="111" spans="12:18" ht="14.25" customHeight="1">
      <c r="L111" s="274"/>
      <c r="M111" s="274">
        <f t="shared" si="5"/>
        <v>1</v>
      </c>
      <c r="N111" s="339"/>
      <c r="O111" s="290">
        <v>307</v>
      </c>
      <c r="P111" s="300" t="s">
        <v>354</v>
      </c>
      <c r="Q111" s="269">
        <f t="shared" si="6"/>
        <v>1</v>
      </c>
      <c r="R111" s="61" t="str">
        <f t="shared" si="4"/>
        <v>Ceinture</v>
      </c>
    </row>
    <row r="112" spans="12:18" ht="14.25" customHeight="1">
      <c r="L112" s="274"/>
      <c r="M112" s="274">
        <f t="shared" si="5"/>
        <v>17</v>
      </c>
      <c r="N112" s="339"/>
      <c r="O112" s="290">
        <v>308</v>
      </c>
      <c r="P112" s="300" t="s">
        <v>527</v>
      </c>
      <c r="Q112" s="269">
        <f t="shared" si="6"/>
        <v>1</v>
      </c>
      <c r="R112" s="61" t="str">
        <f t="shared" si="4"/>
        <v>Chaussures/baskets</v>
      </c>
    </row>
    <row r="113" spans="12:18" ht="14.25" customHeight="1">
      <c r="L113" s="274"/>
      <c r="M113" s="274">
        <f t="shared" si="5"/>
        <v>24</v>
      </c>
      <c r="N113" s="339"/>
      <c r="O113" s="290">
        <v>309</v>
      </c>
      <c r="P113" s="300" t="s">
        <v>355</v>
      </c>
      <c r="Q113" s="269">
        <f t="shared" si="6"/>
        <v>1</v>
      </c>
      <c r="R113" s="61" t="str">
        <f t="shared" si="4"/>
        <v>Chemise</v>
      </c>
    </row>
    <row r="114" spans="12:18" ht="14.25" customHeight="1">
      <c r="L114" s="274"/>
      <c r="M114" s="274">
        <f t="shared" si="5"/>
        <v>17</v>
      </c>
      <c r="N114" s="339"/>
      <c r="O114" s="303">
        <v>310</v>
      </c>
      <c r="P114" s="300" t="s">
        <v>474</v>
      </c>
      <c r="Q114" s="269">
        <f t="shared" si="6"/>
        <v>1</v>
      </c>
      <c r="R114" s="61" t="str">
        <f t="shared" si="4"/>
        <v>Chemisier</v>
      </c>
    </row>
    <row r="115" spans="12:18" ht="14.25" customHeight="1">
      <c r="L115" s="274"/>
      <c r="M115" s="274">
        <f t="shared" si="5"/>
        <v>1</v>
      </c>
      <c r="N115" s="339"/>
      <c r="O115" s="290">
        <v>311</v>
      </c>
      <c r="P115" s="310" t="s">
        <v>528</v>
      </c>
      <c r="Q115" s="269">
        <f t="shared" si="6"/>
        <v>1</v>
      </c>
      <c r="R115" s="61" t="str">
        <f t="shared" si="4"/>
        <v>Collants Chaussettes</v>
      </c>
    </row>
    <row r="116" spans="12:18" ht="14.25" customHeight="1">
      <c r="L116" s="274"/>
      <c r="M116" s="274">
        <f t="shared" si="5"/>
        <v>24</v>
      </c>
      <c r="N116" s="339"/>
      <c r="O116" s="290">
        <v>312</v>
      </c>
      <c r="P116" s="300" t="s">
        <v>356</v>
      </c>
      <c r="Q116" s="269">
        <f t="shared" si="6"/>
        <v>1</v>
      </c>
      <c r="R116" s="61" t="str">
        <f t="shared" si="4"/>
        <v>Combinaison</v>
      </c>
    </row>
    <row r="117" spans="12:18" ht="14.25" customHeight="1">
      <c r="L117" s="274"/>
      <c r="M117" s="274">
        <f t="shared" si="5"/>
        <v>20</v>
      </c>
      <c r="N117" s="339"/>
      <c r="O117" s="303">
        <v>313</v>
      </c>
      <c r="P117" s="300" t="s">
        <v>474</v>
      </c>
      <c r="Q117" s="269">
        <f t="shared" si="6"/>
        <v>1</v>
      </c>
      <c r="R117" s="61" t="str">
        <f t="shared" si="4"/>
        <v>Combishort</v>
      </c>
    </row>
    <row r="118" spans="12:18" ht="14.25" customHeight="1">
      <c r="L118" s="274"/>
      <c r="M118" s="274">
        <f t="shared" si="5"/>
        <v>1</v>
      </c>
      <c r="N118" s="339"/>
      <c r="O118" s="290">
        <v>314</v>
      </c>
      <c r="P118" s="300" t="s">
        <v>357</v>
      </c>
      <c r="Q118" s="269">
        <f t="shared" si="6"/>
        <v>1</v>
      </c>
      <c r="R118" s="61" t="str">
        <f t="shared" si="4"/>
        <v>Costume</v>
      </c>
    </row>
    <row r="119" spans="12:18" ht="14.25" customHeight="1">
      <c r="L119" s="274"/>
      <c r="M119" s="274">
        <f t="shared" si="5"/>
        <v>16</v>
      </c>
      <c r="N119" s="339"/>
      <c r="O119" s="290">
        <v>315</v>
      </c>
      <c r="P119" s="301" t="s">
        <v>474</v>
      </c>
      <c r="Q119" s="269">
        <f t="shared" si="6"/>
        <v>1</v>
      </c>
      <c r="R119" s="61" t="str">
        <f t="shared" si="4"/>
        <v>Débardeur</v>
      </c>
    </row>
    <row r="120" spans="12:18" ht="14.25" customHeight="1">
      <c r="L120" s="274"/>
      <c r="M120" s="274">
        <f t="shared" si="5"/>
        <v>1</v>
      </c>
      <c r="N120" s="339"/>
      <c r="O120" s="290">
        <v>316</v>
      </c>
      <c r="P120" s="301" t="s">
        <v>474</v>
      </c>
      <c r="Q120" s="269">
        <f t="shared" si="6"/>
        <v>1</v>
      </c>
      <c r="R120" s="61" t="str">
        <f t="shared" si="4"/>
        <v>Ensemble</v>
      </c>
    </row>
    <row r="121" spans="12:18" ht="14.25" customHeight="1">
      <c r="L121" s="274"/>
      <c r="M121" s="274">
        <f t="shared" si="5"/>
        <v>1</v>
      </c>
      <c r="N121" s="339"/>
      <c r="O121" s="290">
        <v>317</v>
      </c>
      <c r="P121" s="300" t="s">
        <v>358</v>
      </c>
      <c r="Q121" s="269">
        <f t="shared" si="6"/>
        <v>1</v>
      </c>
      <c r="R121" s="61" t="str">
        <f t="shared" si="4"/>
        <v>Foulard</v>
      </c>
    </row>
    <row r="122" spans="12:18" ht="14.25" customHeight="1">
      <c r="L122" s="274"/>
      <c r="M122" s="274">
        <f t="shared" si="5"/>
        <v>16</v>
      </c>
      <c r="N122" s="339"/>
      <c r="O122" s="290">
        <v>318</v>
      </c>
      <c r="P122" s="300" t="s">
        <v>359</v>
      </c>
      <c r="Q122" s="269">
        <f t="shared" si="6"/>
        <v>1</v>
      </c>
      <c r="R122" s="61" t="str">
        <f t="shared" si="4"/>
        <v>Gilet</v>
      </c>
    </row>
    <row r="123" spans="12:18" ht="14.25" customHeight="1">
      <c r="L123" s="274"/>
      <c r="M123" s="274">
        <f t="shared" si="5"/>
        <v>14</v>
      </c>
      <c r="N123" s="339"/>
      <c r="O123" s="290">
        <v>319</v>
      </c>
      <c r="P123" s="300" t="s">
        <v>464</v>
      </c>
      <c r="Q123" s="269">
        <f t="shared" si="6"/>
        <v>1</v>
      </c>
      <c r="R123" s="61" t="str">
        <f t="shared" si="4"/>
        <v>Jean</v>
      </c>
    </row>
    <row r="124" spans="12:18" ht="14.25" customHeight="1">
      <c r="L124" s="274"/>
      <c r="M124" s="274">
        <f t="shared" si="5"/>
        <v>13</v>
      </c>
      <c r="N124" s="339"/>
      <c r="O124" s="303">
        <v>320</v>
      </c>
      <c r="P124" s="300" t="s">
        <v>474</v>
      </c>
      <c r="Q124" s="269">
        <f t="shared" si="6"/>
        <v>1</v>
      </c>
      <c r="R124" s="61" t="str">
        <f t="shared" si="4"/>
        <v>Jupe</v>
      </c>
    </row>
    <row r="125" spans="12:18" ht="14.25" customHeight="1">
      <c r="L125" s="274"/>
      <c r="M125" s="274">
        <f t="shared" si="5"/>
        <v>1</v>
      </c>
      <c r="N125" s="339"/>
      <c r="O125" s="303">
        <v>321</v>
      </c>
      <c r="P125" s="300" t="s">
        <v>474</v>
      </c>
      <c r="Q125" s="269">
        <f t="shared" si="6"/>
        <v>1</v>
      </c>
      <c r="R125" s="61" t="str">
        <f t="shared" si="4"/>
        <v>Legging</v>
      </c>
    </row>
    <row r="126" spans="12:18" ht="14.25" customHeight="1">
      <c r="L126" s="274"/>
      <c r="M126" s="274">
        <f t="shared" si="5"/>
        <v>1</v>
      </c>
      <c r="N126" s="339"/>
      <c r="O126" s="290">
        <v>322</v>
      </c>
      <c r="P126" s="300" t="s">
        <v>360</v>
      </c>
      <c r="Q126" s="269">
        <f t="shared" si="6"/>
        <v>1</v>
      </c>
      <c r="R126" s="61" t="str">
        <f t="shared" si="4"/>
        <v>Pantacourt</v>
      </c>
    </row>
    <row r="127" spans="12:18" ht="14.25" customHeight="1">
      <c r="L127" s="274"/>
      <c r="M127" s="274">
        <f t="shared" si="5"/>
        <v>19</v>
      </c>
      <c r="N127" s="339"/>
      <c r="O127" s="290">
        <v>323</v>
      </c>
      <c r="P127" s="300" t="s">
        <v>361</v>
      </c>
      <c r="Q127" s="269">
        <f t="shared" si="6"/>
        <v>1</v>
      </c>
      <c r="R127" s="61" t="str">
        <f t="shared" si="4"/>
        <v>Lot (2 art.)</v>
      </c>
    </row>
    <row r="128" spans="12:18" ht="14.25" customHeight="1">
      <c r="L128" s="274"/>
      <c r="M128" s="274">
        <f t="shared" si="5"/>
        <v>12</v>
      </c>
      <c r="N128" s="339"/>
      <c r="O128" s="290">
        <v>324</v>
      </c>
      <c r="P128" s="300" t="s">
        <v>362</v>
      </c>
      <c r="Q128" s="269">
        <f t="shared" si="6"/>
        <v>1</v>
      </c>
      <c r="R128" s="61" t="str">
        <f t="shared" si="4"/>
        <v>Manteau</v>
      </c>
    </row>
    <row r="129" spans="12:18" ht="14.25" customHeight="1">
      <c r="L129" s="274"/>
      <c r="M129" s="274">
        <f t="shared" si="5"/>
        <v>16</v>
      </c>
      <c r="N129" s="339"/>
      <c r="O129" s="290">
        <v>325</v>
      </c>
      <c r="P129" s="300" t="s">
        <v>363</v>
      </c>
      <c r="Q129" s="269">
        <f t="shared" si="6"/>
        <v>1</v>
      </c>
      <c r="R129" s="61" t="str">
        <f t="shared" si="4"/>
        <v>Pantalon</v>
      </c>
    </row>
    <row r="130" spans="12:18" ht="14.25" customHeight="1">
      <c r="L130" s="274"/>
      <c r="M130" s="274">
        <f t="shared" si="5"/>
        <v>17</v>
      </c>
      <c r="N130" s="339"/>
      <c r="O130" s="290">
        <v>326</v>
      </c>
      <c r="P130" s="300" t="s">
        <v>364</v>
      </c>
      <c r="Q130" s="269">
        <f t="shared" si="6"/>
        <v>1</v>
      </c>
      <c r="R130" s="61" t="str">
        <f t="shared" si="4"/>
        <v>Parka</v>
      </c>
    </row>
    <row r="131" spans="12:18" ht="14.25" customHeight="1">
      <c r="L131" s="274"/>
      <c r="M131" s="274">
        <f t="shared" si="5"/>
        <v>14</v>
      </c>
      <c r="N131" s="339"/>
      <c r="O131" s="290">
        <v>327</v>
      </c>
      <c r="P131" s="300" t="s">
        <v>465</v>
      </c>
      <c r="Q131" s="269">
        <f t="shared" si="6"/>
        <v>1</v>
      </c>
      <c r="R131" s="61" t="str">
        <f t="shared" si="4"/>
        <v>Peignoir bain</v>
      </c>
    </row>
    <row r="132" spans="12:18" ht="14.25" customHeight="1">
      <c r="L132" s="274"/>
      <c r="M132" s="274">
        <f t="shared" si="5"/>
        <v>23</v>
      </c>
      <c r="N132" s="339"/>
      <c r="O132" s="290">
        <v>328</v>
      </c>
      <c r="P132" s="300" t="s">
        <v>365</v>
      </c>
      <c r="Q132" s="269">
        <f t="shared" si="6"/>
        <v>1</v>
      </c>
      <c r="R132" s="61" t="str">
        <f aca="true" t="shared" si="7" ref="R132:R195">VLOOKUP(RIGHT(O$1:O$65536,2),B$1:C$65536,2,FALSE)</f>
        <v>Polo</v>
      </c>
    </row>
    <row r="133" spans="12:18" ht="14.25" customHeight="1">
      <c r="L133" s="274"/>
      <c r="M133" s="274">
        <f aca="true" t="shared" si="8" ref="M133:M196">LEN(P132)</f>
        <v>13</v>
      </c>
      <c r="N133" s="339"/>
      <c r="O133" s="290">
        <v>329</v>
      </c>
      <c r="P133" s="300" t="s">
        <v>366</v>
      </c>
      <c r="Q133" s="269">
        <f t="shared" si="6"/>
        <v>1</v>
      </c>
      <c r="R133" s="61" t="str">
        <f t="shared" si="7"/>
        <v>Pull</v>
      </c>
    </row>
    <row r="134" spans="12:18" ht="14.25" customHeight="1">
      <c r="L134" s="274"/>
      <c r="M134" s="274">
        <f t="shared" si="8"/>
        <v>13</v>
      </c>
      <c r="N134" s="339"/>
      <c r="O134" s="303">
        <v>330</v>
      </c>
      <c r="P134" s="300" t="s">
        <v>474</v>
      </c>
      <c r="Q134" s="269">
        <f t="shared" si="6"/>
        <v>1</v>
      </c>
      <c r="R134" s="61" t="str">
        <f t="shared" si="7"/>
        <v>Robe</v>
      </c>
    </row>
    <row r="135" spans="12:18" ht="14.25" customHeight="1">
      <c r="L135" s="274"/>
      <c r="M135" s="274">
        <f t="shared" si="8"/>
        <v>1</v>
      </c>
      <c r="N135" s="339"/>
      <c r="O135" s="290">
        <v>331</v>
      </c>
      <c r="P135" s="300" t="s">
        <v>367</v>
      </c>
      <c r="Q135" s="269">
        <f t="shared" si="6"/>
        <v>1</v>
      </c>
      <c r="R135" s="61" t="str">
        <f t="shared" si="7"/>
        <v>Robe de chambre</v>
      </c>
    </row>
    <row r="136" spans="12:18" ht="14.25" customHeight="1">
      <c r="L136" s="274"/>
      <c r="M136" s="274">
        <f t="shared" si="8"/>
        <v>24</v>
      </c>
      <c r="N136" s="339"/>
      <c r="O136" s="290">
        <v>332</v>
      </c>
      <c r="P136" s="300" t="s">
        <v>368</v>
      </c>
      <c r="Q136" s="269">
        <f t="shared" si="6"/>
        <v>1</v>
      </c>
      <c r="R136" s="61" t="str">
        <f t="shared" si="7"/>
        <v>Sac</v>
      </c>
    </row>
    <row r="137" spans="12:18" ht="14.25" customHeight="1">
      <c r="L137" s="274"/>
      <c r="M137" s="274">
        <f t="shared" si="8"/>
        <v>12</v>
      </c>
      <c r="N137" s="339"/>
      <c r="O137" s="290">
        <v>333</v>
      </c>
      <c r="P137" s="300" t="s">
        <v>369</v>
      </c>
      <c r="Q137" s="269">
        <f t="shared" si="6"/>
        <v>1</v>
      </c>
      <c r="R137" s="61" t="str">
        <f t="shared" si="7"/>
        <v>Salopette</v>
      </c>
    </row>
    <row r="138" spans="12:18" ht="14.25" customHeight="1">
      <c r="L138" s="274"/>
      <c r="M138" s="274">
        <f t="shared" si="8"/>
        <v>19</v>
      </c>
      <c r="N138" s="339"/>
      <c r="O138" s="290">
        <v>334</v>
      </c>
      <c r="P138" s="300" t="s">
        <v>370</v>
      </c>
      <c r="Q138" s="269">
        <f t="shared" si="6"/>
        <v>1</v>
      </c>
      <c r="R138" s="61" t="str">
        <f t="shared" si="7"/>
        <v>Short</v>
      </c>
    </row>
    <row r="139" spans="12:18" ht="14.25" customHeight="1">
      <c r="L139" s="274"/>
      <c r="M139" s="274">
        <f t="shared" si="8"/>
        <v>14</v>
      </c>
      <c r="N139" s="339"/>
      <c r="O139" s="290">
        <v>335</v>
      </c>
      <c r="P139" s="300" t="s">
        <v>371</v>
      </c>
      <c r="Q139" s="269">
        <f t="shared" si="6"/>
        <v>1</v>
      </c>
      <c r="R139" s="61" t="str">
        <f t="shared" si="7"/>
        <v>Sous pull</v>
      </c>
    </row>
    <row r="140" spans="12:18" ht="14.25" customHeight="1">
      <c r="L140" s="274"/>
      <c r="M140" s="274">
        <f t="shared" si="8"/>
        <v>18</v>
      </c>
      <c r="N140" s="339"/>
      <c r="O140" s="290">
        <v>336</v>
      </c>
      <c r="P140" s="300" t="s">
        <v>372</v>
      </c>
      <c r="Q140" s="269">
        <f t="shared" si="6"/>
        <v>1</v>
      </c>
      <c r="R140" s="61" t="str">
        <f t="shared" si="7"/>
        <v>Survêtement</v>
      </c>
    </row>
    <row r="141" spans="12:18" ht="14.25" customHeight="1">
      <c r="L141" s="274"/>
      <c r="M141" s="274">
        <f t="shared" si="8"/>
        <v>20</v>
      </c>
      <c r="N141" s="339"/>
      <c r="O141" s="290">
        <v>337</v>
      </c>
      <c r="P141" s="300" t="s">
        <v>373</v>
      </c>
      <c r="Q141" s="269">
        <f t="shared" si="6"/>
        <v>1</v>
      </c>
      <c r="R141" s="61" t="str">
        <f t="shared" si="7"/>
        <v>Sweat</v>
      </c>
    </row>
    <row r="142" spans="12:18" ht="14.25" customHeight="1">
      <c r="L142" s="274"/>
      <c r="M142" s="274">
        <f t="shared" si="8"/>
        <v>14</v>
      </c>
      <c r="N142" s="339"/>
      <c r="O142" s="290">
        <v>338</v>
      </c>
      <c r="P142" s="300" t="s">
        <v>374</v>
      </c>
      <c r="Q142" s="269">
        <f aca="true" t="shared" si="9" ref="Q142:Q173">O143-O142</f>
        <v>1</v>
      </c>
      <c r="R142" s="61" t="str">
        <f t="shared" si="7"/>
        <v>Tee shirt</v>
      </c>
    </row>
    <row r="143" spans="12:18" ht="14.25" customHeight="1">
      <c r="L143" s="274"/>
      <c r="M143" s="274">
        <f t="shared" si="8"/>
        <v>18</v>
      </c>
      <c r="N143" s="339"/>
      <c r="O143" s="356">
        <v>339</v>
      </c>
      <c r="P143" s="353" t="s">
        <v>474</v>
      </c>
      <c r="Q143" s="269">
        <f t="shared" si="9"/>
        <v>1</v>
      </c>
      <c r="R143" s="61" t="str">
        <f t="shared" si="7"/>
        <v>Top</v>
      </c>
    </row>
    <row r="144" spans="12:18" ht="14.25" customHeight="1">
      <c r="L144" s="274"/>
      <c r="M144" s="274">
        <f t="shared" si="8"/>
        <v>1</v>
      </c>
      <c r="N144" s="339"/>
      <c r="O144" s="290">
        <v>340</v>
      </c>
      <c r="P144" s="300" t="s">
        <v>474</v>
      </c>
      <c r="Q144" s="269">
        <f t="shared" si="9"/>
        <v>1</v>
      </c>
      <c r="R144" s="61" t="str">
        <f t="shared" si="7"/>
        <v>Tunique</v>
      </c>
    </row>
    <row r="145" spans="12:18" ht="14.25" customHeight="1">
      <c r="L145" s="274"/>
      <c r="M145" s="274">
        <f t="shared" si="8"/>
        <v>1</v>
      </c>
      <c r="N145" s="339"/>
      <c r="O145" s="303">
        <v>341</v>
      </c>
      <c r="P145" s="300" t="s">
        <v>474</v>
      </c>
      <c r="Q145" s="269">
        <f t="shared" si="9"/>
        <v>1</v>
      </c>
      <c r="R145" s="61" t="str">
        <f t="shared" si="7"/>
        <v>Turbulette</v>
      </c>
    </row>
    <row r="146" spans="12:18" ht="14.25" customHeight="1">
      <c r="L146" s="274"/>
      <c r="M146" s="274">
        <f t="shared" si="8"/>
        <v>1</v>
      </c>
      <c r="N146" s="339"/>
      <c r="O146" s="290">
        <v>342</v>
      </c>
      <c r="P146" s="300" t="s">
        <v>375</v>
      </c>
      <c r="Q146" s="269">
        <f t="shared" si="9"/>
        <v>1</v>
      </c>
      <c r="R146" s="61" t="str">
        <f t="shared" si="7"/>
        <v>Veste Polaire</v>
      </c>
    </row>
    <row r="147" spans="12:18" ht="14.25" customHeight="1">
      <c r="L147" s="274"/>
      <c r="M147" s="274">
        <f t="shared" si="8"/>
        <v>22</v>
      </c>
      <c r="N147" s="339"/>
      <c r="O147" s="290">
        <v>343</v>
      </c>
      <c r="P147" s="300" t="s">
        <v>376</v>
      </c>
      <c r="Q147" s="269">
        <f t="shared" si="9"/>
        <v>1</v>
      </c>
      <c r="R147" s="61" t="str">
        <f t="shared" si="7"/>
        <v>Veste ville</v>
      </c>
    </row>
    <row r="148" spans="12:18" ht="14.25" customHeight="1">
      <c r="L148" s="274"/>
      <c r="M148" s="274">
        <f t="shared" si="8"/>
        <v>20</v>
      </c>
      <c r="N148" s="339"/>
      <c r="O148" s="290">
        <v>344</v>
      </c>
      <c r="P148" s="300" t="s">
        <v>377</v>
      </c>
      <c r="Q148" s="269">
        <f t="shared" si="9"/>
        <v>1</v>
      </c>
      <c r="R148" s="61" t="str">
        <f t="shared" si="7"/>
        <v>Vetem nuit</v>
      </c>
    </row>
    <row r="149" spans="12:18" ht="14.25" customHeight="1">
      <c r="L149" s="274"/>
      <c r="M149" s="274">
        <f t="shared" si="8"/>
        <v>20</v>
      </c>
      <c r="N149" s="339"/>
      <c r="O149" s="290">
        <v>345</v>
      </c>
      <c r="P149" s="300" t="s">
        <v>378</v>
      </c>
      <c r="Q149" s="269">
        <f t="shared" si="9"/>
        <v>1</v>
      </c>
      <c r="R149" s="61" t="str">
        <f t="shared" si="7"/>
        <v>Vetem pluie</v>
      </c>
    </row>
    <row r="150" spans="12:18" ht="14.25" customHeight="1">
      <c r="L150" s="274"/>
      <c r="M150" s="274">
        <f t="shared" si="8"/>
        <v>20</v>
      </c>
      <c r="N150" s="339"/>
      <c r="O150" s="290">
        <v>346</v>
      </c>
      <c r="P150" s="300" t="s">
        <v>379</v>
      </c>
      <c r="Q150" s="269">
        <f t="shared" si="9"/>
        <v>1</v>
      </c>
      <c r="R150" s="61" t="str">
        <f t="shared" si="7"/>
        <v>Vetem sports</v>
      </c>
    </row>
    <row r="151" spans="12:18" ht="14.25" customHeight="1">
      <c r="L151" s="274"/>
      <c r="M151" s="274">
        <f t="shared" si="8"/>
        <v>21</v>
      </c>
      <c r="N151" s="339"/>
      <c r="O151" s="290">
        <v>347</v>
      </c>
      <c r="P151" s="300" t="s">
        <v>466</v>
      </c>
      <c r="Q151" s="269">
        <f t="shared" si="9"/>
        <v>1</v>
      </c>
      <c r="R151" s="61" t="str">
        <f t="shared" si="7"/>
        <v>Article divers</v>
      </c>
    </row>
    <row r="152" spans="12:18" ht="14.25" customHeight="1">
      <c r="L152" s="274"/>
      <c r="M152" s="274">
        <f t="shared" si="8"/>
        <v>22</v>
      </c>
      <c r="N152" s="339"/>
      <c r="O152" s="290">
        <v>348</v>
      </c>
      <c r="P152" s="300" t="s">
        <v>303</v>
      </c>
      <c r="Q152" s="269">
        <f t="shared" si="9"/>
        <v>1</v>
      </c>
      <c r="R152" s="61" t="str">
        <f t="shared" si="7"/>
        <v>Linge maison</v>
      </c>
    </row>
    <row r="153" spans="12:18" ht="14.25" customHeight="1">
      <c r="L153" s="274"/>
      <c r="M153" s="274">
        <f t="shared" si="8"/>
        <v>13</v>
      </c>
      <c r="N153" s="339"/>
      <c r="O153" s="290">
        <v>349</v>
      </c>
      <c r="P153" s="300" t="s">
        <v>533</v>
      </c>
      <c r="Q153" s="269">
        <f t="shared" si="9"/>
        <v>1</v>
      </c>
      <c r="R153" s="61" t="str">
        <f t="shared" si="7"/>
        <v>Art. div, sports</v>
      </c>
    </row>
    <row r="154" spans="12:18" ht="14.25" customHeight="1">
      <c r="L154" s="274"/>
      <c r="M154" s="274">
        <f t="shared" si="8"/>
        <v>25</v>
      </c>
      <c r="N154" s="339"/>
      <c r="O154" s="290">
        <v>350</v>
      </c>
      <c r="P154" s="300" t="s">
        <v>467</v>
      </c>
      <c r="Q154" s="269">
        <f t="shared" si="9"/>
        <v>1</v>
      </c>
      <c r="R154" s="61" t="str">
        <f t="shared" si="7"/>
        <v>article baignade</v>
      </c>
    </row>
    <row r="155" spans="12:18" ht="14.25" customHeight="1" thickBot="1">
      <c r="L155" s="274"/>
      <c r="M155" s="274">
        <f t="shared" si="8"/>
        <v>22</v>
      </c>
      <c r="O155" s="305">
        <v>351</v>
      </c>
      <c r="P155" s="300" t="s">
        <v>474</v>
      </c>
      <c r="Q155" s="269">
        <f t="shared" si="9"/>
        <v>50</v>
      </c>
      <c r="R155" s="61" t="str">
        <f t="shared" si="7"/>
        <v>Art. puériculture</v>
      </c>
    </row>
    <row r="156" spans="12:18" ht="14.25" customHeight="1">
      <c r="L156" s="274"/>
      <c r="M156" s="274">
        <f t="shared" si="8"/>
        <v>1</v>
      </c>
      <c r="N156" s="337" t="s">
        <v>18</v>
      </c>
      <c r="O156" s="275">
        <v>401</v>
      </c>
      <c r="P156" s="300" t="s">
        <v>380</v>
      </c>
      <c r="Q156" s="269">
        <f t="shared" si="9"/>
        <v>1</v>
      </c>
      <c r="R156" s="61" t="str">
        <f t="shared" si="7"/>
        <v>Anorak</v>
      </c>
    </row>
    <row r="157" spans="12:18" ht="14.25" customHeight="1">
      <c r="L157" s="274"/>
      <c r="M157" s="274">
        <f t="shared" si="8"/>
        <v>14</v>
      </c>
      <c r="O157" s="303">
        <v>402</v>
      </c>
      <c r="P157" s="300" t="s">
        <v>474</v>
      </c>
      <c r="Q157" s="269">
        <f t="shared" si="9"/>
        <v>1</v>
      </c>
      <c r="R157" s="61" t="str">
        <f t="shared" si="7"/>
        <v>Babygros</v>
      </c>
    </row>
    <row r="158" spans="12:18" ht="14.25" customHeight="1">
      <c r="L158" s="274"/>
      <c r="M158" s="274">
        <f t="shared" si="8"/>
        <v>1</v>
      </c>
      <c r="O158" s="290">
        <v>403</v>
      </c>
      <c r="P158" s="300" t="s">
        <v>381</v>
      </c>
      <c r="Q158" s="269">
        <f t="shared" si="9"/>
        <v>1</v>
      </c>
      <c r="R158" s="61" t="str">
        <f t="shared" si="7"/>
        <v>bas jogging</v>
      </c>
    </row>
    <row r="159" spans="12:18" ht="14.25" customHeight="1">
      <c r="L159" s="274"/>
      <c r="M159" s="274">
        <f t="shared" si="8"/>
        <v>18</v>
      </c>
      <c r="O159" s="290">
        <v>404</v>
      </c>
      <c r="P159" s="300" t="s">
        <v>468</v>
      </c>
      <c r="Q159" s="269">
        <f t="shared" si="9"/>
        <v>1</v>
      </c>
      <c r="R159" s="61" t="str">
        <f t="shared" si="7"/>
        <v>Bermuda</v>
      </c>
    </row>
    <row r="160" spans="12:18" ht="14.25" customHeight="1">
      <c r="L160" s="274"/>
      <c r="M160" s="274">
        <f t="shared" si="8"/>
        <v>15</v>
      </c>
      <c r="O160" s="290">
        <v>405</v>
      </c>
      <c r="P160" s="300" t="s">
        <v>382</v>
      </c>
      <c r="Q160" s="269">
        <f t="shared" si="9"/>
        <v>1</v>
      </c>
      <c r="R160" s="61" t="str">
        <f t="shared" si="7"/>
        <v>Blouson</v>
      </c>
    </row>
    <row r="161" spans="12:18" ht="14.25" customHeight="1">
      <c r="L161" s="274"/>
      <c r="M161" s="274">
        <f t="shared" si="8"/>
        <v>15</v>
      </c>
      <c r="O161" s="290">
        <v>406</v>
      </c>
      <c r="P161" s="300" t="s">
        <v>383</v>
      </c>
      <c r="Q161" s="269">
        <f t="shared" si="9"/>
        <v>1</v>
      </c>
      <c r="R161" s="61" t="str">
        <f t="shared" si="7"/>
        <v>Body</v>
      </c>
    </row>
    <row r="162" spans="12:18" ht="14.25" customHeight="1">
      <c r="L162" s="274"/>
      <c r="M162" s="274">
        <f t="shared" si="8"/>
        <v>12</v>
      </c>
      <c r="O162" s="290">
        <v>407</v>
      </c>
      <c r="P162" s="300" t="s">
        <v>384</v>
      </c>
      <c r="Q162" s="269">
        <f t="shared" si="9"/>
        <v>1</v>
      </c>
      <c r="R162" s="61" t="str">
        <f t="shared" si="7"/>
        <v>Ceinture</v>
      </c>
    </row>
    <row r="163" spans="12:18" ht="14.25" customHeight="1">
      <c r="L163" s="274"/>
      <c r="M163" s="274">
        <f t="shared" si="8"/>
        <v>16</v>
      </c>
      <c r="O163" s="290">
        <v>408</v>
      </c>
      <c r="P163" s="300" t="s">
        <v>534</v>
      </c>
      <c r="Q163" s="269">
        <f t="shared" si="9"/>
        <v>1</v>
      </c>
      <c r="R163" s="61" t="str">
        <f t="shared" si="7"/>
        <v>Chaussures/baskets</v>
      </c>
    </row>
    <row r="164" spans="12:18" ht="14.25" customHeight="1">
      <c r="L164" s="274"/>
      <c r="M164" s="274">
        <f>LEN(P163)</f>
        <v>25</v>
      </c>
      <c r="O164" s="290">
        <v>409</v>
      </c>
      <c r="P164" s="300" t="s">
        <v>478</v>
      </c>
      <c r="Q164" s="269">
        <f t="shared" si="9"/>
        <v>1</v>
      </c>
      <c r="R164" s="61" t="str">
        <f t="shared" si="7"/>
        <v>Chemise</v>
      </c>
    </row>
    <row r="165" spans="12:18" ht="14.25" customHeight="1">
      <c r="L165" s="274"/>
      <c r="M165" s="274">
        <f t="shared" si="8"/>
        <v>15</v>
      </c>
      <c r="O165" s="303">
        <v>410</v>
      </c>
      <c r="P165" s="300" t="s">
        <v>385</v>
      </c>
      <c r="Q165" s="269">
        <f t="shared" si="9"/>
        <v>1</v>
      </c>
      <c r="R165" s="61" t="str">
        <f t="shared" si="7"/>
        <v>Chemisier</v>
      </c>
    </row>
    <row r="166" spans="12:18" ht="14.25" customHeight="1">
      <c r="L166" s="274"/>
      <c r="M166" s="274">
        <f t="shared" si="8"/>
        <v>17</v>
      </c>
      <c r="O166" s="290">
        <v>411</v>
      </c>
      <c r="P166" s="310" t="s">
        <v>529</v>
      </c>
      <c r="Q166" s="269">
        <f t="shared" si="9"/>
        <v>1</v>
      </c>
      <c r="R166" s="61" t="str">
        <f t="shared" si="7"/>
        <v>Collants Chaussettes</v>
      </c>
    </row>
    <row r="167" spans="12:18" ht="14.25" customHeight="1">
      <c r="L167" s="274"/>
      <c r="M167" s="274">
        <f t="shared" si="8"/>
        <v>25</v>
      </c>
      <c r="O167" s="290">
        <v>412</v>
      </c>
      <c r="P167" s="300" t="s">
        <v>386</v>
      </c>
      <c r="Q167" s="269">
        <f t="shared" si="9"/>
        <v>1</v>
      </c>
      <c r="R167" s="61" t="str">
        <f t="shared" si="7"/>
        <v>Combinaison</v>
      </c>
    </row>
    <row r="168" spans="12:18" ht="14.25" customHeight="1">
      <c r="L168" s="274"/>
      <c r="M168" s="274">
        <f t="shared" si="8"/>
        <v>19</v>
      </c>
      <c r="O168" s="290">
        <v>413</v>
      </c>
      <c r="P168" s="300" t="s">
        <v>387</v>
      </c>
      <c r="Q168" s="269">
        <f t="shared" si="9"/>
        <v>1</v>
      </c>
      <c r="R168" s="61" t="str">
        <f t="shared" si="7"/>
        <v>Combishort</v>
      </c>
    </row>
    <row r="169" spans="12:18" ht="14.25" customHeight="1">
      <c r="L169" s="274"/>
      <c r="M169" s="274">
        <f t="shared" si="8"/>
        <v>18</v>
      </c>
      <c r="O169" s="290">
        <v>414</v>
      </c>
      <c r="P169" s="300" t="s">
        <v>483</v>
      </c>
      <c r="Q169" s="269">
        <f t="shared" si="9"/>
        <v>1</v>
      </c>
      <c r="R169" s="61" t="str">
        <f t="shared" si="7"/>
        <v>Costume</v>
      </c>
    </row>
    <row r="170" spans="12:18" ht="14.25" customHeight="1">
      <c r="L170" s="274"/>
      <c r="M170" s="274">
        <f t="shared" si="8"/>
        <v>15</v>
      </c>
      <c r="O170" s="290">
        <v>415</v>
      </c>
      <c r="P170" s="300" t="s">
        <v>510</v>
      </c>
      <c r="Q170" s="269">
        <f t="shared" si="9"/>
        <v>1</v>
      </c>
      <c r="R170" s="61" t="str">
        <f t="shared" si="7"/>
        <v>Débardeur</v>
      </c>
    </row>
    <row r="171" spans="12:18" ht="14.25" customHeight="1">
      <c r="L171" s="274"/>
      <c r="M171" s="274">
        <f t="shared" si="8"/>
        <v>18</v>
      </c>
      <c r="O171" s="290">
        <v>416</v>
      </c>
      <c r="P171" s="300" t="s">
        <v>388</v>
      </c>
      <c r="Q171" s="269">
        <f t="shared" si="9"/>
        <v>1</v>
      </c>
      <c r="R171" s="61" t="str">
        <f t="shared" si="7"/>
        <v>Ensemble</v>
      </c>
    </row>
    <row r="172" spans="12:18" ht="14.25" customHeight="1">
      <c r="L172" s="274"/>
      <c r="M172" s="274">
        <f t="shared" si="8"/>
        <v>17</v>
      </c>
      <c r="O172" s="290">
        <v>417</v>
      </c>
      <c r="P172" s="300" t="s">
        <v>389</v>
      </c>
      <c r="Q172" s="269">
        <f t="shared" si="9"/>
        <v>1</v>
      </c>
      <c r="R172" s="61" t="str">
        <f t="shared" si="7"/>
        <v>Foulard</v>
      </c>
    </row>
    <row r="173" spans="12:18" ht="14.25" customHeight="1">
      <c r="L173" s="274"/>
      <c r="M173" s="274">
        <f t="shared" si="8"/>
        <v>15</v>
      </c>
      <c r="O173" s="290">
        <v>418</v>
      </c>
      <c r="P173" s="300" t="s">
        <v>390</v>
      </c>
      <c r="Q173" s="269">
        <f t="shared" si="9"/>
        <v>1</v>
      </c>
      <c r="R173" s="61" t="str">
        <f t="shared" si="7"/>
        <v>Gilet</v>
      </c>
    </row>
    <row r="174" spans="12:18" ht="14.25" customHeight="1">
      <c r="L174" s="274"/>
      <c r="M174" s="274">
        <f t="shared" si="8"/>
        <v>13</v>
      </c>
      <c r="O174" s="290">
        <v>419</v>
      </c>
      <c r="P174" s="300" t="s">
        <v>469</v>
      </c>
      <c r="Q174" s="269">
        <f aca="true" t="shared" si="10" ref="Q174:Q204">O175-O174</f>
        <v>1</v>
      </c>
      <c r="R174" s="61" t="str">
        <f t="shared" si="7"/>
        <v>Jean</v>
      </c>
    </row>
    <row r="175" spans="12:18" ht="14.25" customHeight="1">
      <c r="L175" s="274"/>
      <c r="M175" s="274">
        <f t="shared" si="8"/>
        <v>12</v>
      </c>
      <c r="O175" s="290">
        <v>420</v>
      </c>
      <c r="P175" s="300" t="s">
        <v>391</v>
      </c>
      <c r="Q175" s="269">
        <f t="shared" si="10"/>
        <v>1</v>
      </c>
      <c r="R175" s="61" t="str">
        <f t="shared" si="7"/>
        <v>Jupe</v>
      </c>
    </row>
    <row r="176" spans="12:18" ht="14.25" customHeight="1">
      <c r="L176" s="274"/>
      <c r="M176" s="274">
        <f t="shared" si="8"/>
        <v>12</v>
      </c>
      <c r="O176" s="290">
        <v>421</v>
      </c>
      <c r="P176" s="300" t="s">
        <v>392</v>
      </c>
      <c r="Q176" s="269">
        <f t="shared" si="10"/>
        <v>1</v>
      </c>
      <c r="R176" s="61" t="str">
        <f t="shared" si="7"/>
        <v>Legging</v>
      </c>
    </row>
    <row r="177" spans="12:18" ht="14.25" customHeight="1">
      <c r="L177" s="274"/>
      <c r="M177" s="274">
        <f t="shared" si="8"/>
        <v>15</v>
      </c>
      <c r="O177" s="290">
        <v>422</v>
      </c>
      <c r="P177" s="300" t="s">
        <v>393</v>
      </c>
      <c r="Q177" s="269">
        <f t="shared" si="10"/>
        <v>1</v>
      </c>
      <c r="R177" s="61" t="str">
        <f t="shared" si="7"/>
        <v>Pantacourt</v>
      </c>
    </row>
    <row r="178" spans="12:18" ht="14.25" customHeight="1">
      <c r="L178" s="274"/>
      <c r="M178" s="274">
        <f t="shared" si="8"/>
        <v>18</v>
      </c>
      <c r="O178" s="290">
        <v>423</v>
      </c>
      <c r="P178" s="300" t="s">
        <v>394</v>
      </c>
      <c r="Q178" s="269">
        <f t="shared" si="10"/>
        <v>1</v>
      </c>
      <c r="R178" s="61" t="str">
        <f t="shared" si="7"/>
        <v>Lot (2 art.)</v>
      </c>
    </row>
    <row r="179" spans="12:18" ht="14.25" customHeight="1">
      <c r="L179" s="274"/>
      <c r="M179" s="274">
        <f t="shared" si="8"/>
        <v>11</v>
      </c>
      <c r="O179" s="290">
        <v>424</v>
      </c>
      <c r="P179" s="300" t="s">
        <v>395</v>
      </c>
      <c r="Q179" s="269">
        <f t="shared" si="10"/>
        <v>1</v>
      </c>
      <c r="R179" s="61" t="str">
        <f t="shared" si="7"/>
        <v>Manteau</v>
      </c>
    </row>
    <row r="180" spans="12:18" ht="14.25" customHeight="1">
      <c r="L180" s="274"/>
      <c r="M180" s="274">
        <f t="shared" si="8"/>
        <v>15</v>
      </c>
      <c r="O180" s="290">
        <v>425</v>
      </c>
      <c r="P180" s="300" t="s">
        <v>396</v>
      </c>
      <c r="Q180" s="269">
        <f t="shared" si="10"/>
        <v>1</v>
      </c>
      <c r="R180" s="61" t="str">
        <f t="shared" si="7"/>
        <v>Pantalon</v>
      </c>
    </row>
    <row r="181" spans="12:18" ht="14.25" customHeight="1">
      <c r="L181" s="274"/>
      <c r="M181" s="274">
        <f t="shared" si="8"/>
        <v>16</v>
      </c>
      <c r="O181" s="290">
        <v>426</v>
      </c>
      <c r="P181" s="300" t="s">
        <v>397</v>
      </c>
      <c r="Q181" s="269">
        <f t="shared" si="10"/>
        <v>1</v>
      </c>
      <c r="R181" s="61" t="str">
        <f t="shared" si="7"/>
        <v>Parka</v>
      </c>
    </row>
    <row r="182" spans="12:18" ht="14.25" customHeight="1">
      <c r="L182" s="274"/>
      <c r="M182" s="274">
        <f t="shared" si="8"/>
        <v>13</v>
      </c>
      <c r="O182" s="290">
        <v>427</v>
      </c>
      <c r="P182" s="300" t="s">
        <v>511</v>
      </c>
      <c r="Q182" s="269">
        <f t="shared" si="10"/>
        <v>1</v>
      </c>
      <c r="R182" s="61" t="str">
        <f t="shared" si="7"/>
        <v>Peignoir bain</v>
      </c>
    </row>
    <row r="183" spans="12:18" ht="14.25" customHeight="1">
      <c r="L183" s="274"/>
      <c r="M183" s="274">
        <f t="shared" si="8"/>
        <v>22</v>
      </c>
      <c r="O183" s="290">
        <v>428</v>
      </c>
      <c r="P183" s="300" t="s">
        <v>398</v>
      </c>
      <c r="Q183" s="269">
        <f t="shared" si="10"/>
        <v>1</v>
      </c>
      <c r="R183" s="61" t="str">
        <f t="shared" si="7"/>
        <v>Polo</v>
      </c>
    </row>
    <row r="184" spans="12:18" ht="14.25" customHeight="1">
      <c r="L184" s="274"/>
      <c r="M184" s="274">
        <f t="shared" si="8"/>
        <v>12</v>
      </c>
      <c r="O184" s="290">
        <v>429</v>
      </c>
      <c r="P184" s="300" t="s">
        <v>399</v>
      </c>
      <c r="Q184" s="269">
        <f t="shared" si="10"/>
        <v>1</v>
      </c>
      <c r="R184" s="61" t="str">
        <f t="shared" si="7"/>
        <v>Pull</v>
      </c>
    </row>
    <row r="185" spans="12:18" ht="14.25" customHeight="1">
      <c r="L185" s="274"/>
      <c r="M185" s="274">
        <f t="shared" si="8"/>
        <v>12</v>
      </c>
      <c r="O185" s="290">
        <v>430</v>
      </c>
      <c r="P185" s="300" t="s">
        <v>400</v>
      </c>
      <c r="Q185" s="269">
        <f t="shared" si="10"/>
        <v>1</v>
      </c>
      <c r="R185" s="61" t="str">
        <f t="shared" si="7"/>
        <v>Robe</v>
      </c>
    </row>
    <row r="186" spans="12:18" ht="14.25" customHeight="1">
      <c r="L186" s="274"/>
      <c r="M186" s="274">
        <f t="shared" si="8"/>
        <v>12</v>
      </c>
      <c r="O186" s="290">
        <v>431</v>
      </c>
      <c r="P186" s="300" t="s">
        <v>401</v>
      </c>
      <c r="Q186" s="269">
        <f t="shared" si="10"/>
        <v>1</v>
      </c>
      <c r="R186" s="61" t="str">
        <f t="shared" si="7"/>
        <v>Robe de chambre</v>
      </c>
    </row>
    <row r="187" spans="12:18" ht="14.25" customHeight="1">
      <c r="L187" s="274"/>
      <c r="M187" s="274">
        <f t="shared" si="8"/>
        <v>23</v>
      </c>
      <c r="O187" s="290">
        <v>432</v>
      </c>
      <c r="P187" s="300" t="s">
        <v>402</v>
      </c>
      <c r="Q187" s="269">
        <f t="shared" si="10"/>
        <v>1</v>
      </c>
      <c r="R187" s="61" t="str">
        <f t="shared" si="7"/>
        <v>Sac</v>
      </c>
    </row>
    <row r="188" spans="12:18" ht="14.25" customHeight="1">
      <c r="L188" s="274"/>
      <c r="M188" s="274">
        <f t="shared" si="8"/>
        <v>11</v>
      </c>
      <c r="O188" s="290">
        <v>433</v>
      </c>
      <c r="P188" s="300" t="s">
        <v>537</v>
      </c>
      <c r="Q188" s="269">
        <f t="shared" si="10"/>
        <v>1</v>
      </c>
      <c r="R188" s="61" t="str">
        <f t="shared" si="7"/>
        <v>Salopette</v>
      </c>
    </row>
    <row r="189" spans="12:18" ht="14.25" customHeight="1">
      <c r="L189" s="274"/>
      <c r="M189" s="274">
        <f t="shared" si="8"/>
        <v>17</v>
      </c>
      <c r="O189" s="290">
        <v>434</v>
      </c>
      <c r="P189" s="300" t="s">
        <v>403</v>
      </c>
      <c r="Q189" s="269">
        <f t="shared" si="10"/>
        <v>1</v>
      </c>
      <c r="R189" s="61" t="str">
        <f t="shared" si="7"/>
        <v>Short</v>
      </c>
    </row>
    <row r="190" spans="12:18" ht="14.25" customHeight="1">
      <c r="L190" s="274"/>
      <c r="M190" s="274">
        <f t="shared" si="8"/>
        <v>13</v>
      </c>
      <c r="O190" s="290">
        <v>435</v>
      </c>
      <c r="P190" s="300" t="s">
        <v>404</v>
      </c>
      <c r="Q190" s="269">
        <f t="shared" si="10"/>
        <v>1</v>
      </c>
      <c r="R190" s="61" t="str">
        <f t="shared" si="7"/>
        <v>Sous pull</v>
      </c>
    </row>
    <row r="191" spans="12:18" ht="14.25" customHeight="1">
      <c r="L191" s="274"/>
      <c r="M191" s="274">
        <f t="shared" si="8"/>
        <v>17</v>
      </c>
      <c r="O191" s="290">
        <v>436</v>
      </c>
      <c r="P191" s="300" t="s">
        <v>405</v>
      </c>
      <c r="Q191" s="269">
        <f t="shared" si="10"/>
        <v>1</v>
      </c>
      <c r="R191" s="61" t="str">
        <f t="shared" si="7"/>
        <v>Survêtement</v>
      </c>
    </row>
    <row r="192" spans="12:18" ht="14.25" customHeight="1">
      <c r="L192" s="274"/>
      <c r="M192" s="274">
        <f t="shared" si="8"/>
        <v>19</v>
      </c>
      <c r="O192" s="290">
        <v>437</v>
      </c>
      <c r="P192" s="300" t="s">
        <v>406</v>
      </c>
      <c r="Q192" s="269">
        <f t="shared" si="10"/>
        <v>1</v>
      </c>
      <c r="R192" s="61" t="str">
        <f t="shared" si="7"/>
        <v>Sweat</v>
      </c>
    </row>
    <row r="193" spans="12:18" ht="14.25" customHeight="1">
      <c r="L193" s="274"/>
      <c r="M193" s="274">
        <f t="shared" si="8"/>
        <v>13</v>
      </c>
      <c r="O193" s="290">
        <v>438</v>
      </c>
      <c r="P193" s="300" t="s">
        <v>407</v>
      </c>
      <c r="Q193" s="269">
        <f t="shared" si="10"/>
        <v>1</v>
      </c>
      <c r="R193" s="61" t="str">
        <f t="shared" si="7"/>
        <v>Tee shirt</v>
      </c>
    </row>
    <row r="194" spans="12:18" ht="14.25" customHeight="1">
      <c r="L194" s="274"/>
      <c r="M194" s="274">
        <f t="shared" si="8"/>
        <v>17</v>
      </c>
      <c r="O194" s="290">
        <v>439</v>
      </c>
      <c r="P194" s="300" t="s">
        <v>512</v>
      </c>
      <c r="Q194" s="269">
        <f t="shared" si="10"/>
        <v>1</v>
      </c>
      <c r="R194" s="61" t="str">
        <f t="shared" si="7"/>
        <v>Top</v>
      </c>
    </row>
    <row r="195" spans="12:18" ht="14.25" customHeight="1">
      <c r="L195" s="274"/>
      <c r="M195" s="274">
        <f t="shared" si="8"/>
        <v>11</v>
      </c>
      <c r="O195" s="290">
        <v>440</v>
      </c>
      <c r="P195" s="300" t="s">
        <v>408</v>
      </c>
      <c r="Q195" s="269">
        <f t="shared" si="10"/>
        <v>1</v>
      </c>
      <c r="R195" s="61" t="str">
        <f t="shared" si="7"/>
        <v>Tunique</v>
      </c>
    </row>
    <row r="196" spans="12:18" ht="14.25" customHeight="1">
      <c r="L196" s="274"/>
      <c r="M196" s="274">
        <f t="shared" si="8"/>
        <v>15</v>
      </c>
      <c r="O196" s="303">
        <v>441</v>
      </c>
      <c r="P196" s="300" t="s">
        <v>474</v>
      </c>
      <c r="Q196" s="269">
        <f t="shared" si="10"/>
        <v>1</v>
      </c>
      <c r="R196" s="61" t="str">
        <f aca="true" t="shared" si="11" ref="R196:R257">VLOOKUP(RIGHT(O$1:O$65536,2),B$1:C$65536,2,FALSE)</f>
        <v>Turbulette</v>
      </c>
    </row>
    <row r="197" spans="12:18" ht="14.25" customHeight="1">
      <c r="L197" s="274"/>
      <c r="M197" s="274">
        <f aca="true" t="shared" si="12" ref="M197:M258">LEN(P196)</f>
        <v>1</v>
      </c>
      <c r="O197" s="290">
        <v>442</v>
      </c>
      <c r="P197" s="300" t="s">
        <v>409</v>
      </c>
      <c r="Q197" s="269">
        <f t="shared" si="10"/>
        <v>1</v>
      </c>
      <c r="R197" s="61" t="str">
        <f t="shared" si="11"/>
        <v>Veste Polaire</v>
      </c>
    </row>
    <row r="198" spans="12:18" ht="14.25" customHeight="1">
      <c r="L198" s="274"/>
      <c r="M198" s="274">
        <f t="shared" si="12"/>
        <v>21</v>
      </c>
      <c r="O198" s="290">
        <v>443</v>
      </c>
      <c r="P198" s="300" t="s">
        <v>410</v>
      </c>
      <c r="Q198" s="269">
        <f t="shared" si="10"/>
        <v>1</v>
      </c>
      <c r="R198" s="61" t="str">
        <f t="shared" si="11"/>
        <v>Veste ville</v>
      </c>
    </row>
    <row r="199" spans="12:18" ht="14.25" customHeight="1">
      <c r="L199" s="274"/>
      <c r="M199" s="274">
        <f t="shared" si="12"/>
        <v>19</v>
      </c>
      <c r="O199" s="290">
        <v>444</v>
      </c>
      <c r="P199" s="300" t="s">
        <v>538</v>
      </c>
      <c r="Q199" s="269">
        <f t="shared" si="10"/>
        <v>1</v>
      </c>
      <c r="R199" s="61" t="str">
        <f t="shared" si="11"/>
        <v>Vetem nuit</v>
      </c>
    </row>
    <row r="200" spans="12:18" ht="14.25" customHeight="1">
      <c r="L200" s="274"/>
      <c r="M200" s="274">
        <f>LEN(P199)</f>
        <v>18</v>
      </c>
      <c r="O200" s="290">
        <v>445</v>
      </c>
      <c r="P200" s="300" t="s">
        <v>411</v>
      </c>
      <c r="Q200" s="269">
        <f t="shared" si="10"/>
        <v>1</v>
      </c>
      <c r="R200" s="61" t="str">
        <f t="shared" si="11"/>
        <v>Vetem pluie</v>
      </c>
    </row>
    <row r="201" spans="12:18" ht="14.25" customHeight="1">
      <c r="L201" s="274"/>
      <c r="M201" s="274">
        <f t="shared" si="12"/>
        <v>19</v>
      </c>
      <c r="O201" s="290">
        <v>446</v>
      </c>
      <c r="P201" s="300" t="s">
        <v>412</v>
      </c>
      <c r="Q201" s="269">
        <f t="shared" si="10"/>
        <v>1</v>
      </c>
      <c r="R201" s="61" t="str">
        <f t="shared" si="11"/>
        <v>Vetem sports</v>
      </c>
    </row>
    <row r="202" spans="12:18" ht="14.25" customHeight="1">
      <c r="L202" s="274"/>
      <c r="M202" s="274">
        <f t="shared" si="12"/>
        <v>20</v>
      </c>
      <c r="O202" s="290">
        <v>447</v>
      </c>
      <c r="P202" s="300" t="s">
        <v>470</v>
      </c>
      <c r="Q202" s="269">
        <f t="shared" si="10"/>
        <v>1</v>
      </c>
      <c r="R202" s="61" t="str">
        <f t="shared" si="11"/>
        <v>Article divers</v>
      </c>
    </row>
    <row r="203" spans="12:18" ht="14.25" customHeight="1">
      <c r="L203" s="274"/>
      <c r="M203" s="274">
        <f t="shared" si="12"/>
        <v>24</v>
      </c>
      <c r="O203" s="290">
        <v>448</v>
      </c>
      <c r="P203" s="300" t="s">
        <v>303</v>
      </c>
      <c r="Q203" s="269">
        <f t="shared" si="10"/>
        <v>1</v>
      </c>
      <c r="R203" s="61" t="str">
        <f t="shared" si="11"/>
        <v>Linge maison</v>
      </c>
    </row>
    <row r="204" spans="12:18" ht="14.25" customHeight="1">
      <c r="L204" s="274"/>
      <c r="M204" s="274">
        <f t="shared" si="12"/>
        <v>13</v>
      </c>
      <c r="O204" s="290">
        <v>449</v>
      </c>
      <c r="P204" s="300" t="s">
        <v>530</v>
      </c>
      <c r="Q204" s="269">
        <f t="shared" si="10"/>
        <v>1</v>
      </c>
      <c r="R204" s="61" t="str">
        <f t="shared" si="11"/>
        <v>Art. div, sports</v>
      </c>
    </row>
    <row r="205" spans="12:18" ht="14.25" customHeight="1" thickBot="1">
      <c r="L205" s="274"/>
      <c r="M205" s="274">
        <f t="shared" si="12"/>
        <v>24</v>
      </c>
      <c r="O205" s="291">
        <v>450</v>
      </c>
      <c r="P205" s="300" t="s">
        <v>471</v>
      </c>
      <c r="R205" s="61" t="str">
        <f t="shared" si="11"/>
        <v>article baignade</v>
      </c>
    </row>
    <row r="206" spans="12:18" ht="14.25" customHeight="1">
      <c r="L206" s="274"/>
      <c r="M206" s="274">
        <f t="shared" si="12"/>
        <v>24</v>
      </c>
      <c r="O206" s="307">
        <v>451</v>
      </c>
      <c r="P206" s="300" t="s">
        <v>474</v>
      </c>
      <c r="Q206" s="269">
        <f aca="true" t="shared" si="13" ref="Q206:Q237">O207-O206</f>
        <v>50</v>
      </c>
      <c r="R206" s="61" t="str">
        <f t="shared" si="11"/>
        <v>Art. puériculture</v>
      </c>
    </row>
    <row r="207" spans="12:18" ht="14.25" customHeight="1">
      <c r="L207" s="274"/>
      <c r="M207" s="274">
        <f t="shared" si="12"/>
        <v>1</v>
      </c>
      <c r="N207" s="311" t="s">
        <v>484</v>
      </c>
      <c r="O207" s="281">
        <v>501</v>
      </c>
      <c r="P207" s="300" t="s">
        <v>413</v>
      </c>
      <c r="Q207" s="269">
        <f t="shared" si="13"/>
        <v>1</v>
      </c>
      <c r="R207" s="61" t="str">
        <f t="shared" si="11"/>
        <v>Anorak</v>
      </c>
    </row>
    <row r="208" spans="12:18" ht="14.25" customHeight="1">
      <c r="L208" s="274"/>
      <c r="M208" s="274">
        <f t="shared" si="12"/>
        <v>13</v>
      </c>
      <c r="N208" s="311"/>
      <c r="O208" s="290">
        <v>502</v>
      </c>
      <c r="P208" s="300" t="s">
        <v>414</v>
      </c>
      <c r="Q208" s="269">
        <f t="shared" si="13"/>
        <v>1</v>
      </c>
      <c r="R208" s="61" t="str">
        <f t="shared" si="11"/>
        <v>Babygros</v>
      </c>
    </row>
    <row r="209" spans="12:18" ht="14.25" customHeight="1">
      <c r="L209" s="274"/>
      <c r="M209" s="274">
        <f t="shared" si="12"/>
        <v>15</v>
      </c>
      <c r="N209" s="311"/>
      <c r="O209" s="290">
        <v>503</v>
      </c>
      <c r="P209" s="300" t="s">
        <v>415</v>
      </c>
      <c r="Q209" s="269">
        <f t="shared" si="13"/>
        <v>1</v>
      </c>
      <c r="R209" s="61" t="str">
        <f t="shared" si="11"/>
        <v>bas jogging</v>
      </c>
    </row>
    <row r="210" spans="12:18" ht="14.25" customHeight="1">
      <c r="L210" s="274"/>
      <c r="M210" s="274">
        <f t="shared" si="12"/>
        <v>17</v>
      </c>
      <c r="N210" s="311"/>
      <c r="O210" s="290">
        <v>504</v>
      </c>
      <c r="P210" s="300" t="s">
        <v>416</v>
      </c>
      <c r="Q210" s="269">
        <f t="shared" si="13"/>
        <v>1</v>
      </c>
      <c r="R210" s="61" t="str">
        <f t="shared" si="11"/>
        <v>Bermuda</v>
      </c>
    </row>
    <row r="211" spans="12:18" ht="14.25" customHeight="1">
      <c r="L211" s="274"/>
      <c r="M211" s="274">
        <f t="shared" si="12"/>
        <v>15</v>
      </c>
      <c r="N211" s="311"/>
      <c r="O211" s="290">
        <v>505</v>
      </c>
      <c r="P211" s="300" t="s">
        <v>417</v>
      </c>
      <c r="Q211" s="269">
        <f t="shared" si="13"/>
        <v>1</v>
      </c>
      <c r="R211" s="61" t="str">
        <f t="shared" si="11"/>
        <v>Blouson</v>
      </c>
    </row>
    <row r="212" spans="12:18" ht="14.25" customHeight="1">
      <c r="L212" s="274"/>
      <c r="M212" s="274">
        <f t="shared" si="12"/>
        <v>14</v>
      </c>
      <c r="N212" s="311"/>
      <c r="O212" s="290">
        <v>506</v>
      </c>
      <c r="P212" s="300" t="s">
        <v>418</v>
      </c>
      <c r="Q212" s="269">
        <f t="shared" si="13"/>
        <v>1</v>
      </c>
      <c r="R212" s="61" t="str">
        <f t="shared" si="11"/>
        <v>Body</v>
      </c>
    </row>
    <row r="213" spans="12:18" ht="14.25" customHeight="1">
      <c r="L213" s="274"/>
      <c r="M213" s="274">
        <f t="shared" si="12"/>
        <v>11</v>
      </c>
      <c r="N213" s="311"/>
      <c r="O213" s="290">
        <v>507</v>
      </c>
      <c r="P213" s="300" t="s">
        <v>474</v>
      </c>
      <c r="Q213" s="269">
        <f t="shared" si="13"/>
        <v>1</v>
      </c>
      <c r="R213" s="61" t="str">
        <f t="shared" si="11"/>
        <v>Ceinture</v>
      </c>
    </row>
    <row r="214" spans="12:18" ht="14.25" customHeight="1">
      <c r="L214" s="274"/>
      <c r="M214" s="274">
        <f t="shared" si="12"/>
        <v>1</v>
      </c>
      <c r="N214" s="311"/>
      <c r="O214" s="290">
        <v>508</v>
      </c>
      <c r="P214" s="300" t="s">
        <v>531</v>
      </c>
      <c r="Q214" s="269">
        <f t="shared" si="13"/>
        <v>1</v>
      </c>
      <c r="R214" s="61" t="str">
        <f t="shared" si="11"/>
        <v>Chaussures/baskets</v>
      </c>
    </row>
    <row r="215" spans="12:18" ht="14.25" customHeight="1">
      <c r="L215" s="274"/>
      <c r="M215" s="274">
        <f t="shared" si="12"/>
        <v>25</v>
      </c>
      <c r="N215" s="311"/>
      <c r="O215" s="290">
        <v>509</v>
      </c>
      <c r="P215" s="300" t="s">
        <v>513</v>
      </c>
      <c r="Q215" s="269">
        <f t="shared" si="13"/>
        <v>1</v>
      </c>
      <c r="R215" s="61" t="str">
        <f t="shared" si="11"/>
        <v>Chemise</v>
      </c>
    </row>
    <row r="216" spans="12:18" ht="14.25" customHeight="1">
      <c r="L216" s="274"/>
      <c r="M216" s="274">
        <f t="shared" si="12"/>
        <v>14</v>
      </c>
      <c r="N216" s="311"/>
      <c r="O216" s="290">
        <v>510</v>
      </c>
      <c r="P216" s="300" t="s">
        <v>419</v>
      </c>
      <c r="Q216" s="269">
        <f t="shared" si="13"/>
        <v>1</v>
      </c>
      <c r="R216" s="61" t="str">
        <f t="shared" si="11"/>
        <v>Chemisier</v>
      </c>
    </row>
    <row r="217" spans="12:18" ht="14.25" customHeight="1">
      <c r="L217" s="274"/>
      <c r="M217" s="274">
        <f t="shared" si="12"/>
        <v>16</v>
      </c>
      <c r="N217" s="311"/>
      <c r="O217" s="290">
        <v>511</v>
      </c>
      <c r="P217" s="300" t="s">
        <v>474</v>
      </c>
      <c r="Q217" s="269">
        <f t="shared" si="13"/>
        <v>1</v>
      </c>
      <c r="R217" s="61" t="str">
        <f t="shared" si="11"/>
        <v>Collants Chaussettes</v>
      </c>
    </row>
    <row r="218" spans="12:18" ht="14.25" customHeight="1">
      <c r="L218" s="274"/>
      <c r="M218" s="274">
        <f t="shared" si="12"/>
        <v>1</v>
      </c>
      <c r="N218" s="311"/>
      <c r="O218" s="290">
        <v>512</v>
      </c>
      <c r="P218" s="300" t="s">
        <v>420</v>
      </c>
      <c r="Q218" s="269">
        <f t="shared" si="13"/>
        <v>1</v>
      </c>
      <c r="R218" s="61" t="str">
        <f t="shared" si="11"/>
        <v>Combinaison</v>
      </c>
    </row>
    <row r="219" spans="12:18" ht="14.25" customHeight="1">
      <c r="L219" s="274"/>
      <c r="M219" s="274">
        <f t="shared" si="12"/>
        <v>18</v>
      </c>
      <c r="N219" s="311"/>
      <c r="O219" s="290">
        <v>513</v>
      </c>
      <c r="P219" s="300" t="s">
        <v>421</v>
      </c>
      <c r="Q219" s="269">
        <f t="shared" si="13"/>
        <v>1</v>
      </c>
      <c r="R219" s="61" t="str">
        <f t="shared" si="11"/>
        <v>Combishort</v>
      </c>
    </row>
    <row r="220" spans="12:18" ht="14.25" customHeight="1">
      <c r="L220" s="274"/>
      <c r="M220" s="274">
        <f t="shared" si="12"/>
        <v>17</v>
      </c>
      <c r="N220" s="311"/>
      <c r="O220" s="290">
        <v>514</v>
      </c>
      <c r="P220" s="300" t="s">
        <v>422</v>
      </c>
      <c r="Q220" s="269">
        <f t="shared" si="13"/>
        <v>1</v>
      </c>
      <c r="R220" s="61" t="str">
        <f t="shared" si="11"/>
        <v>Costume</v>
      </c>
    </row>
    <row r="221" spans="12:18" ht="14.25" customHeight="1">
      <c r="L221" s="274"/>
      <c r="M221" s="274">
        <f t="shared" si="12"/>
        <v>14</v>
      </c>
      <c r="N221" s="311"/>
      <c r="O221" s="290">
        <v>515</v>
      </c>
      <c r="P221" s="300" t="s">
        <v>474</v>
      </c>
      <c r="Q221" s="269">
        <f t="shared" si="13"/>
        <v>1</v>
      </c>
      <c r="R221" s="61" t="str">
        <f t="shared" si="11"/>
        <v>Débardeur</v>
      </c>
    </row>
    <row r="222" spans="12:18" ht="14.25" customHeight="1">
      <c r="L222" s="274"/>
      <c r="M222" s="274">
        <f t="shared" si="12"/>
        <v>1</v>
      </c>
      <c r="N222" s="311"/>
      <c r="O222" s="290">
        <v>516</v>
      </c>
      <c r="P222" s="300" t="s">
        <v>539</v>
      </c>
      <c r="Q222" s="269">
        <f t="shared" si="13"/>
        <v>1</v>
      </c>
      <c r="R222" s="61" t="str">
        <f t="shared" si="11"/>
        <v>Ensemble</v>
      </c>
    </row>
    <row r="223" spans="12:18" ht="14.25" customHeight="1">
      <c r="L223" s="274"/>
      <c r="M223" s="274">
        <f t="shared" si="12"/>
        <v>15</v>
      </c>
      <c r="N223" s="311"/>
      <c r="O223" s="290">
        <v>517</v>
      </c>
      <c r="P223" s="300" t="s">
        <v>474</v>
      </c>
      <c r="Q223" s="269">
        <f t="shared" si="13"/>
        <v>1</v>
      </c>
      <c r="R223" s="61" t="str">
        <f t="shared" si="11"/>
        <v>Foulard</v>
      </c>
    </row>
    <row r="224" spans="12:18" ht="14.25" customHeight="1">
      <c r="L224" s="274"/>
      <c r="M224" s="274">
        <f t="shared" si="12"/>
        <v>1</v>
      </c>
      <c r="N224" s="311"/>
      <c r="O224" s="290">
        <v>518</v>
      </c>
      <c r="P224" s="300" t="s">
        <v>423</v>
      </c>
      <c r="Q224" s="269">
        <f t="shared" si="13"/>
        <v>1</v>
      </c>
      <c r="R224" s="61" t="str">
        <f t="shared" si="11"/>
        <v>Gilet</v>
      </c>
    </row>
    <row r="225" spans="12:18" ht="14.25" customHeight="1">
      <c r="L225" s="274"/>
      <c r="M225" s="274">
        <f t="shared" si="12"/>
        <v>12</v>
      </c>
      <c r="N225" s="311"/>
      <c r="O225" s="290">
        <v>519</v>
      </c>
      <c r="P225" s="300" t="s">
        <v>472</v>
      </c>
      <c r="Q225" s="269">
        <f t="shared" si="13"/>
        <v>1</v>
      </c>
      <c r="R225" s="61" t="str">
        <f t="shared" si="11"/>
        <v>Jean</v>
      </c>
    </row>
    <row r="226" spans="12:18" ht="14.25" customHeight="1">
      <c r="L226" s="274"/>
      <c r="M226" s="274">
        <f t="shared" si="12"/>
        <v>11</v>
      </c>
      <c r="N226" s="311"/>
      <c r="O226" s="290">
        <v>520</v>
      </c>
      <c r="P226" s="300" t="s">
        <v>424</v>
      </c>
      <c r="Q226" s="269">
        <f t="shared" si="13"/>
        <v>1</v>
      </c>
      <c r="R226" s="61" t="str">
        <f t="shared" si="11"/>
        <v>Jupe</v>
      </c>
    </row>
    <row r="227" spans="12:18" ht="14.25" customHeight="1">
      <c r="L227" s="274"/>
      <c r="M227" s="274">
        <f t="shared" si="12"/>
        <v>11</v>
      </c>
      <c r="N227" s="311"/>
      <c r="O227" s="290">
        <v>521</v>
      </c>
      <c r="P227" s="300" t="s">
        <v>425</v>
      </c>
      <c r="Q227" s="269">
        <f t="shared" si="13"/>
        <v>1</v>
      </c>
      <c r="R227" s="61" t="str">
        <f t="shared" si="11"/>
        <v>Legging</v>
      </c>
    </row>
    <row r="228" spans="12:18" ht="14.25" customHeight="1">
      <c r="L228" s="274"/>
      <c r="M228" s="274">
        <f t="shared" si="12"/>
        <v>14</v>
      </c>
      <c r="N228" s="311"/>
      <c r="O228" s="290">
        <v>522</v>
      </c>
      <c r="P228" s="300" t="s">
        <v>426</v>
      </c>
      <c r="Q228" s="269">
        <f t="shared" si="13"/>
        <v>1</v>
      </c>
      <c r="R228" s="61" t="str">
        <f t="shared" si="11"/>
        <v>Pantacourt</v>
      </c>
    </row>
    <row r="229" spans="12:18" ht="14.25" customHeight="1">
      <c r="L229" s="274"/>
      <c r="M229" s="274">
        <f t="shared" si="12"/>
        <v>17</v>
      </c>
      <c r="N229" s="311"/>
      <c r="O229" s="290">
        <v>523</v>
      </c>
      <c r="P229" s="300" t="s">
        <v>427</v>
      </c>
      <c r="Q229" s="269">
        <f t="shared" si="13"/>
        <v>1</v>
      </c>
      <c r="R229" s="61" t="str">
        <f t="shared" si="11"/>
        <v>Lot (2 art.)</v>
      </c>
    </row>
    <row r="230" spans="12:18" ht="14.25" customHeight="1">
      <c r="L230" s="274"/>
      <c r="M230" s="274">
        <f t="shared" si="12"/>
        <v>10</v>
      </c>
      <c r="N230" s="311"/>
      <c r="O230" s="290">
        <v>524</v>
      </c>
      <c r="P230" s="300" t="s">
        <v>428</v>
      </c>
      <c r="Q230" s="269">
        <f t="shared" si="13"/>
        <v>1</v>
      </c>
      <c r="R230" s="61" t="str">
        <f t="shared" si="11"/>
        <v>Manteau</v>
      </c>
    </row>
    <row r="231" spans="12:18" ht="14.25" customHeight="1">
      <c r="L231" s="274"/>
      <c r="M231" s="274">
        <f t="shared" si="12"/>
        <v>14</v>
      </c>
      <c r="N231" s="311"/>
      <c r="O231" s="290">
        <v>525</v>
      </c>
      <c r="P231" s="300" t="s">
        <v>429</v>
      </c>
      <c r="Q231" s="269">
        <f t="shared" si="13"/>
        <v>1</v>
      </c>
      <c r="R231" s="61" t="str">
        <f t="shared" si="11"/>
        <v>Pantalon</v>
      </c>
    </row>
    <row r="232" spans="12:18" ht="14.25" customHeight="1">
      <c r="L232" s="274"/>
      <c r="M232" s="274">
        <f t="shared" si="12"/>
        <v>15</v>
      </c>
      <c r="N232" s="311"/>
      <c r="O232" s="290">
        <v>526</v>
      </c>
      <c r="P232" s="300" t="s">
        <v>430</v>
      </c>
      <c r="Q232" s="269">
        <f t="shared" si="13"/>
        <v>1</v>
      </c>
      <c r="R232" s="61" t="str">
        <f t="shared" si="11"/>
        <v>Parka</v>
      </c>
    </row>
    <row r="233" spans="12:18" ht="14.25" customHeight="1">
      <c r="L233" s="274"/>
      <c r="M233" s="274">
        <f t="shared" si="12"/>
        <v>12</v>
      </c>
      <c r="N233" s="311"/>
      <c r="O233" s="290">
        <v>527</v>
      </c>
      <c r="P233" s="300" t="s">
        <v>431</v>
      </c>
      <c r="Q233" s="269">
        <f t="shared" si="13"/>
        <v>1</v>
      </c>
      <c r="R233" s="61" t="str">
        <f t="shared" si="11"/>
        <v>Peignoir bain</v>
      </c>
    </row>
    <row r="234" spans="12:18" ht="14.25" customHeight="1">
      <c r="L234" s="274"/>
      <c r="M234" s="274">
        <f t="shared" si="12"/>
        <v>15</v>
      </c>
      <c r="N234" s="311"/>
      <c r="O234" s="290">
        <v>528</v>
      </c>
      <c r="P234" s="300" t="s">
        <v>432</v>
      </c>
      <c r="Q234" s="269">
        <f t="shared" si="13"/>
        <v>1</v>
      </c>
      <c r="R234" s="61" t="str">
        <f t="shared" si="11"/>
        <v>Polo</v>
      </c>
    </row>
    <row r="235" spans="12:18" ht="14.25" customHeight="1">
      <c r="L235" s="274"/>
      <c r="M235" s="274">
        <f t="shared" si="12"/>
        <v>11</v>
      </c>
      <c r="N235" s="311"/>
      <c r="O235" s="290">
        <v>529</v>
      </c>
      <c r="P235" s="300" t="s">
        <v>433</v>
      </c>
      <c r="Q235" s="269">
        <f t="shared" si="13"/>
        <v>1</v>
      </c>
      <c r="R235" s="61" t="str">
        <f t="shared" si="11"/>
        <v>Pull</v>
      </c>
    </row>
    <row r="236" spans="12:18" ht="14.25" customHeight="1">
      <c r="L236" s="274"/>
      <c r="M236" s="274">
        <f t="shared" si="12"/>
        <v>11</v>
      </c>
      <c r="N236" s="311"/>
      <c r="O236" s="290">
        <v>530</v>
      </c>
      <c r="P236" s="300" t="s">
        <v>434</v>
      </c>
      <c r="Q236" s="269">
        <f t="shared" si="13"/>
        <v>1</v>
      </c>
      <c r="R236" s="61" t="str">
        <f t="shared" si="11"/>
        <v>Robe</v>
      </c>
    </row>
    <row r="237" spans="12:18" ht="14.25" customHeight="1">
      <c r="L237" s="274"/>
      <c r="M237" s="274">
        <f t="shared" si="12"/>
        <v>11</v>
      </c>
      <c r="N237" s="311"/>
      <c r="O237" s="290">
        <v>531</v>
      </c>
      <c r="P237" s="300" t="s">
        <v>435</v>
      </c>
      <c r="Q237" s="269">
        <f t="shared" si="13"/>
        <v>1</v>
      </c>
      <c r="R237" s="61" t="str">
        <f t="shared" si="11"/>
        <v>Robe de chambre</v>
      </c>
    </row>
    <row r="238" spans="12:18" ht="14.25" customHeight="1">
      <c r="L238" s="274"/>
      <c r="M238" s="274">
        <f t="shared" si="12"/>
        <v>22</v>
      </c>
      <c r="N238" s="311"/>
      <c r="O238" s="290">
        <v>532</v>
      </c>
      <c r="P238" s="300" t="s">
        <v>474</v>
      </c>
      <c r="Q238" s="269">
        <f aca="true" t="shared" si="14" ref="Q238:Q255">O239-O238</f>
        <v>1</v>
      </c>
      <c r="R238" s="61" t="str">
        <f t="shared" si="11"/>
        <v>Sac</v>
      </c>
    </row>
    <row r="239" spans="12:18" ht="14.25" customHeight="1">
      <c r="L239" s="274"/>
      <c r="M239" s="274">
        <f t="shared" si="12"/>
        <v>1</v>
      </c>
      <c r="N239" s="311"/>
      <c r="O239" s="290">
        <v>533</v>
      </c>
      <c r="P239" s="300" t="s">
        <v>436</v>
      </c>
      <c r="Q239" s="269">
        <f t="shared" si="14"/>
        <v>1</v>
      </c>
      <c r="R239" s="61" t="str">
        <f t="shared" si="11"/>
        <v>Salopette</v>
      </c>
    </row>
    <row r="240" spans="12:18" ht="14.25" customHeight="1">
      <c r="L240" s="274"/>
      <c r="M240" s="274">
        <f t="shared" si="12"/>
        <v>17</v>
      </c>
      <c r="N240" s="311"/>
      <c r="O240" s="290">
        <v>534</v>
      </c>
      <c r="P240" s="300" t="s">
        <v>437</v>
      </c>
      <c r="Q240" s="269">
        <f t="shared" si="14"/>
        <v>1</v>
      </c>
      <c r="R240" s="61" t="str">
        <f t="shared" si="11"/>
        <v>Short</v>
      </c>
    </row>
    <row r="241" spans="12:18" ht="14.25" customHeight="1">
      <c r="L241" s="274"/>
      <c r="M241" s="274">
        <f t="shared" si="12"/>
        <v>12</v>
      </c>
      <c r="N241" s="311"/>
      <c r="O241" s="290">
        <v>535</v>
      </c>
      <c r="P241" s="300" t="s">
        <v>438</v>
      </c>
      <c r="Q241" s="269">
        <f t="shared" si="14"/>
        <v>1</v>
      </c>
      <c r="R241" s="61" t="str">
        <f t="shared" si="11"/>
        <v>Sous pull</v>
      </c>
    </row>
    <row r="242" spans="12:18" ht="14.25" customHeight="1">
      <c r="L242" s="274"/>
      <c r="M242" s="274">
        <f t="shared" si="12"/>
        <v>16</v>
      </c>
      <c r="N242" s="311"/>
      <c r="O242" s="290">
        <v>536</v>
      </c>
      <c r="P242" s="300" t="s">
        <v>439</v>
      </c>
      <c r="Q242" s="269">
        <f t="shared" si="14"/>
        <v>1</v>
      </c>
      <c r="R242" s="61" t="str">
        <f t="shared" si="11"/>
        <v>Survêtement</v>
      </c>
    </row>
    <row r="243" spans="12:18" ht="14.25" customHeight="1">
      <c r="L243" s="274"/>
      <c r="M243" s="274">
        <f t="shared" si="12"/>
        <v>18</v>
      </c>
      <c r="N243" s="311"/>
      <c r="O243" s="290">
        <v>537</v>
      </c>
      <c r="P243" s="300" t="s">
        <v>440</v>
      </c>
      <c r="Q243" s="269">
        <f t="shared" si="14"/>
        <v>1</v>
      </c>
      <c r="R243" s="61" t="str">
        <f t="shared" si="11"/>
        <v>Sweat</v>
      </c>
    </row>
    <row r="244" spans="12:18" ht="14.25" customHeight="1">
      <c r="L244" s="274"/>
      <c r="M244" s="274">
        <f t="shared" si="12"/>
        <v>12</v>
      </c>
      <c r="N244" s="311"/>
      <c r="O244" s="290">
        <v>538</v>
      </c>
      <c r="P244" s="300" t="s">
        <v>441</v>
      </c>
      <c r="Q244" s="269">
        <f t="shared" si="14"/>
        <v>1</v>
      </c>
      <c r="R244" s="61" t="str">
        <f t="shared" si="11"/>
        <v>Tee shirt</v>
      </c>
    </row>
    <row r="245" spans="12:18" ht="14.25" customHeight="1">
      <c r="L245" s="274"/>
      <c r="M245" s="274">
        <f t="shared" si="12"/>
        <v>16</v>
      </c>
      <c r="N245" s="311"/>
      <c r="O245" s="303">
        <v>539</v>
      </c>
      <c r="P245" s="300" t="s">
        <v>474</v>
      </c>
      <c r="Q245" s="269">
        <f t="shared" si="14"/>
        <v>1</v>
      </c>
      <c r="R245" s="61" t="str">
        <f t="shared" si="11"/>
        <v>Top</v>
      </c>
    </row>
    <row r="246" spans="12:18" ht="14.25" customHeight="1">
      <c r="L246" s="274"/>
      <c r="M246" s="274">
        <f t="shared" si="12"/>
        <v>1</v>
      </c>
      <c r="N246" s="311"/>
      <c r="O246" s="290">
        <v>540</v>
      </c>
      <c r="P246" s="300" t="s">
        <v>442</v>
      </c>
      <c r="Q246" s="269">
        <f t="shared" si="14"/>
        <v>1</v>
      </c>
      <c r="R246" s="61" t="str">
        <f t="shared" si="11"/>
        <v>Tunique</v>
      </c>
    </row>
    <row r="247" spans="12:18" ht="14.25" customHeight="1">
      <c r="L247" s="274"/>
      <c r="M247" s="274">
        <f t="shared" si="12"/>
        <v>14</v>
      </c>
      <c r="N247" s="311"/>
      <c r="O247" s="290">
        <v>541</v>
      </c>
      <c r="P247" s="300" t="s">
        <v>443</v>
      </c>
      <c r="Q247" s="269">
        <f t="shared" si="14"/>
        <v>1</v>
      </c>
      <c r="R247" s="61" t="str">
        <f t="shared" si="11"/>
        <v>Turbulette</v>
      </c>
    </row>
    <row r="248" spans="12:18" ht="14.25" customHeight="1">
      <c r="L248" s="274"/>
      <c r="M248" s="274">
        <f t="shared" si="12"/>
        <v>16</v>
      </c>
      <c r="N248" s="311"/>
      <c r="O248" s="290">
        <v>542</v>
      </c>
      <c r="P248" s="300" t="s">
        <v>444</v>
      </c>
      <c r="Q248" s="269">
        <f t="shared" si="14"/>
        <v>1</v>
      </c>
      <c r="R248" s="61" t="str">
        <f t="shared" si="11"/>
        <v>Veste Polaire</v>
      </c>
    </row>
    <row r="249" spans="12:18" ht="14.25" customHeight="1">
      <c r="L249" s="274"/>
      <c r="M249" s="274">
        <f t="shared" si="12"/>
        <v>20</v>
      </c>
      <c r="N249" s="311"/>
      <c r="O249" s="290">
        <v>543</v>
      </c>
      <c r="P249" s="300" t="s">
        <v>445</v>
      </c>
      <c r="Q249" s="269">
        <f t="shared" si="14"/>
        <v>1</v>
      </c>
      <c r="R249" s="61" t="str">
        <f t="shared" si="11"/>
        <v>Veste ville</v>
      </c>
    </row>
    <row r="250" spans="12:18" ht="14.25" customHeight="1">
      <c r="L250" s="274"/>
      <c r="M250" s="274">
        <f t="shared" si="12"/>
        <v>12</v>
      </c>
      <c r="N250" s="311"/>
      <c r="O250" s="290">
        <v>544</v>
      </c>
      <c r="P250" s="300" t="s">
        <v>446</v>
      </c>
      <c r="Q250" s="269">
        <f t="shared" si="14"/>
        <v>1</v>
      </c>
      <c r="R250" s="61" t="str">
        <f t="shared" si="11"/>
        <v>Vetem nuit</v>
      </c>
    </row>
    <row r="251" spans="12:18" ht="14.25" customHeight="1">
      <c r="L251" s="274"/>
      <c r="M251" s="274">
        <f t="shared" si="12"/>
        <v>18</v>
      </c>
      <c r="N251" s="311"/>
      <c r="O251" s="290">
        <v>545</v>
      </c>
      <c r="P251" s="300" t="s">
        <v>447</v>
      </c>
      <c r="Q251" s="269">
        <f t="shared" si="14"/>
        <v>1</v>
      </c>
      <c r="R251" s="61" t="str">
        <f t="shared" si="11"/>
        <v>Vetem pluie</v>
      </c>
    </row>
    <row r="252" spans="12:18" ht="14.25" customHeight="1">
      <c r="L252" s="274"/>
      <c r="M252" s="274">
        <f t="shared" si="12"/>
        <v>18</v>
      </c>
      <c r="N252" s="311"/>
      <c r="O252" s="290">
        <v>546</v>
      </c>
      <c r="P252" s="300" t="s">
        <v>514</v>
      </c>
      <c r="Q252" s="269">
        <f t="shared" si="14"/>
        <v>1</v>
      </c>
      <c r="R252" s="61" t="str">
        <f t="shared" si="11"/>
        <v>Vetem sports</v>
      </c>
    </row>
    <row r="253" spans="12:18" ht="14.25" customHeight="1">
      <c r="L253" s="274"/>
      <c r="M253" s="274">
        <f t="shared" si="12"/>
        <v>19</v>
      </c>
      <c r="N253" s="311"/>
      <c r="O253" s="290">
        <v>547</v>
      </c>
      <c r="P253" s="300" t="s">
        <v>473</v>
      </c>
      <c r="Q253" s="269">
        <f t="shared" si="14"/>
        <v>1</v>
      </c>
      <c r="R253" s="61" t="str">
        <f t="shared" si="11"/>
        <v>Article divers</v>
      </c>
    </row>
    <row r="254" spans="12:18" ht="14.25" customHeight="1">
      <c r="L254" s="274"/>
      <c r="M254" s="274">
        <f t="shared" si="12"/>
        <v>23</v>
      </c>
      <c r="N254" s="311"/>
      <c r="O254" s="290">
        <v>548</v>
      </c>
      <c r="P254" s="300" t="s">
        <v>303</v>
      </c>
      <c r="Q254" s="269">
        <f t="shared" si="14"/>
        <v>1</v>
      </c>
      <c r="R254" s="61" t="str">
        <f t="shared" si="11"/>
        <v>Linge maison</v>
      </c>
    </row>
    <row r="255" spans="12:18" ht="14.25" customHeight="1">
      <c r="L255" s="274"/>
      <c r="M255" s="274">
        <f t="shared" si="12"/>
        <v>13</v>
      </c>
      <c r="N255" s="311"/>
      <c r="O255" s="290">
        <v>549</v>
      </c>
      <c r="P255" s="300" t="s">
        <v>532</v>
      </c>
      <c r="Q255" s="269">
        <f t="shared" si="14"/>
        <v>1</v>
      </c>
      <c r="R255" s="61" t="str">
        <f t="shared" si="11"/>
        <v>Art. div, sports</v>
      </c>
    </row>
    <row r="256" spans="12:18" ht="14.25" customHeight="1" thickBot="1">
      <c r="L256" s="274"/>
      <c r="M256" s="274">
        <f t="shared" si="12"/>
        <v>23</v>
      </c>
      <c r="N256" s="311"/>
      <c r="O256" s="291">
        <v>550</v>
      </c>
      <c r="P256" s="300" t="s">
        <v>474</v>
      </c>
      <c r="R256" s="61" t="str">
        <f t="shared" si="11"/>
        <v>article baignade</v>
      </c>
    </row>
    <row r="257" spans="12:18" ht="14.25" customHeight="1">
      <c r="L257" s="274"/>
      <c r="M257" s="274">
        <f t="shared" si="12"/>
        <v>1</v>
      </c>
      <c r="N257" s="311"/>
      <c r="O257" s="290">
        <v>551</v>
      </c>
      <c r="P257" s="355" t="s">
        <v>448</v>
      </c>
      <c r="R257" s="61" t="str">
        <f t="shared" si="11"/>
        <v>Art. puériculture</v>
      </c>
    </row>
    <row r="258" spans="13:16" ht="14.25" customHeight="1">
      <c r="M258" s="274">
        <f t="shared" si="12"/>
        <v>24</v>
      </c>
      <c r="O258" s="357">
        <v>950</v>
      </c>
      <c r="P258" s="302" t="s">
        <v>450</v>
      </c>
    </row>
    <row r="259" spans="15:16" ht="14.25" customHeight="1">
      <c r="O259" s="357">
        <v>960</v>
      </c>
      <c r="P259" s="302" t="s">
        <v>451</v>
      </c>
    </row>
    <row r="260" spans="15:22" ht="14.25" customHeight="1" thickBot="1">
      <c r="O260" s="358">
        <v>970</v>
      </c>
      <c r="P260" s="302" t="s">
        <v>452</v>
      </c>
      <c r="V260" s="292"/>
    </row>
    <row r="261" spans="15:16" ht="14.25" customHeight="1">
      <c r="O261" s="359">
        <v>980</v>
      </c>
      <c r="P261" s="298" t="s">
        <v>453</v>
      </c>
    </row>
    <row r="262" spans="15:16" ht="14.25" customHeight="1">
      <c r="O262" s="359">
        <v>990</v>
      </c>
      <c r="P262" s="298" t="s">
        <v>475</v>
      </c>
    </row>
    <row r="263" spans="15:16" ht="14.25" customHeight="1">
      <c r="O263" s="352" t="s">
        <v>449</v>
      </c>
      <c r="P263" s="354" t="s">
        <v>94</v>
      </c>
    </row>
  </sheetData>
  <sheetProtection/>
  <printOptions/>
  <pageMargins left="0.7" right="0.7" top="0.5118055555555555" bottom="0.511805555555555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giono</dc:creator>
  <cp:keywords/>
  <dc:description/>
  <cp:lastModifiedBy>guy giono</cp:lastModifiedBy>
  <cp:lastPrinted>2024-02-06T19:50:26Z</cp:lastPrinted>
  <dcterms:created xsi:type="dcterms:W3CDTF">2017-09-02T12:33:35Z</dcterms:created>
  <dcterms:modified xsi:type="dcterms:W3CDTF">2024-02-07T11:40:17Z</dcterms:modified>
  <cp:category/>
  <cp:version/>
  <cp:contentType/>
  <cp:contentStatus/>
  <cp:revision>60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